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AlgorithmName="SHA-512" workbookHashValue="KR870sRI2DF84wik8Me3n6YQ5u0NXgHw4+SIU8e/tK7GH1F/FPi3FeoTg05wZn38NkhCyq1ThpH2AtRAh9NQeQ==" workbookSaltValue="uuShOrF+kkgUR02kptQiyQ==" workbookSpinCount="100000" lockStructure="1"/>
  <bookViews>
    <workbookView windowWidth="22368" windowHeight="10740"/>
  </bookViews>
  <sheets>
    <sheet name="原始凭证汇总单" sheetId="2" r:id="rId1"/>
    <sheet name="定义" sheetId="4" state="hidden" r:id="rId2"/>
  </sheets>
  <definedNames>
    <definedName name="_xlnm.Print_Area" localSheetId="0">原始凭证汇总单!$B$10:$W$35</definedName>
    <definedName name="业务类型">定义!$B$2:$B$3</definedName>
    <definedName name="业务内容">定义!$D$4:$D$41</definedName>
    <definedName name="支出渠道">定义!$B$12:$B$14</definedName>
    <definedName name="工会名称">原始凭证汇总单!$Y$43:$Y$64</definedName>
    <definedName name="工会名称" localSheetId="0">原始凭证汇总单!$D$2:$H$2</definedName>
  </definedNames>
  <calcPr calcId="144525"/>
</workbook>
</file>

<file path=xl/comments1.xml><?xml version="1.0" encoding="utf-8"?>
<comments xmlns="http://schemas.openxmlformats.org/spreadsheetml/2006/main">
  <authors>
    <author>作者</author>
  </authors>
  <commentList>
    <comment ref="I3" authorId="0">
      <text>
        <r>
          <rPr>
            <b/>
            <sz val="9"/>
            <rFont val="宋体"/>
            <charset val="134"/>
          </rPr>
          <t>超出一人的
超出人员另行制单。</t>
        </r>
        <r>
          <rPr>
            <sz val="9"/>
            <rFont val="Tahoma"/>
            <charset val="134"/>
          </rPr>
          <t xml:space="preserve">
</t>
        </r>
      </text>
    </comment>
    <comment ref="T3" authorId="0">
      <text>
        <r>
          <rPr>
            <b/>
            <sz val="9"/>
            <rFont val="宋体"/>
            <charset val="134"/>
          </rPr>
          <t>第一笔公务卡</t>
        </r>
        <r>
          <rPr>
            <sz val="9"/>
            <rFont val="Tahoma"/>
            <charset val="134"/>
          </rPr>
          <t xml:space="preserve">
</t>
        </r>
        <r>
          <rPr>
            <sz val="9"/>
            <rFont val="宋体"/>
            <charset val="134"/>
          </rPr>
          <t xml:space="preserve">日期格式:YYYY-MM-DD
</t>
        </r>
      </text>
    </comment>
    <comment ref="K4" authorId="0">
      <text>
        <r>
          <rPr>
            <sz val="9"/>
            <rFont val="宋体"/>
            <charset val="134"/>
          </rPr>
          <t xml:space="preserve">卡号输入注意是文本类型
</t>
        </r>
        <r>
          <rPr>
            <sz val="9"/>
            <rFont val="Tahoma"/>
            <charset val="134"/>
          </rPr>
          <t xml:space="preserve">
</t>
        </r>
      </text>
    </comment>
    <comment ref="T4" authorId="0">
      <text>
        <r>
          <rPr>
            <b/>
            <sz val="9"/>
            <rFont val="宋体"/>
            <charset val="134"/>
          </rPr>
          <t>第二笔</t>
        </r>
        <r>
          <rPr>
            <sz val="9"/>
            <rFont val="Tahoma"/>
            <charset val="134"/>
          </rPr>
          <t xml:space="preserve">
</t>
        </r>
      </text>
    </comment>
    <comment ref="K5" authorId="0">
      <text>
        <r>
          <rPr>
            <b/>
            <sz val="9"/>
            <rFont val="宋体"/>
            <charset val="134"/>
          </rPr>
          <t xml:space="preserve">账号注意是文本类型
</t>
        </r>
        <r>
          <rPr>
            <sz val="9"/>
            <rFont val="Tahoma"/>
            <charset val="134"/>
          </rPr>
          <t xml:space="preserve">
</t>
        </r>
      </text>
    </comment>
    <comment ref="T5" authorId="0">
      <text>
        <r>
          <rPr>
            <b/>
            <sz val="9"/>
            <rFont val="宋体"/>
            <charset val="134"/>
          </rPr>
          <t>第三笔</t>
        </r>
        <r>
          <rPr>
            <sz val="9"/>
            <rFont val="Tahoma"/>
            <charset val="134"/>
          </rPr>
          <t xml:space="preserve">
</t>
        </r>
      </text>
    </comment>
    <comment ref="D6" authorId="0">
      <text>
        <r>
          <rPr>
            <b/>
            <sz val="9"/>
            <rFont val="宋体"/>
            <charset val="134"/>
          </rPr>
          <t>本单不适用</t>
        </r>
        <r>
          <rPr>
            <b/>
            <sz val="9"/>
            <rFont val="Tahoma"/>
            <charset val="134"/>
          </rPr>
          <t>10</t>
        </r>
        <r>
          <rPr>
            <b/>
            <sz val="9"/>
            <rFont val="宋体"/>
            <charset val="134"/>
          </rPr>
          <t>万（含）以上业务，</t>
        </r>
        <r>
          <rPr>
            <b/>
            <sz val="9"/>
            <rFont val="Tahoma"/>
            <charset val="134"/>
          </rPr>
          <t>10</t>
        </r>
        <r>
          <rPr>
            <b/>
            <sz val="9"/>
            <rFont val="宋体"/>
            <charset val="134"/>
          </rPr>
          <t>万以上业务填“大额支付申请单</t>
        </r>
        <r>
          <rPr>
            <b/>
            <sz val="9"/>
            <rFont val="Tahoma"/>
            <charset val="134"/>
          </rPr>
          <t>"</t>
        </r>
        <r>
          <rPr>
            <sz val="9"/>
            <rFont val="Tahoma"/>
            <charset val="134"/>
          </rPr>
          <t xml:space="preserve">
</t>
        </r>
      </text>
    </comment>
    <comment ref="T6" authorId="0">
      <text>
        <r>
          <rPr>
            <b/>
            <sz val="9"/>
            <rFont val="宋体"/>
            <charset val="134"/>
          </rPr>
          <t>第四笔</t>
        </r>
        <r>
          <rPr>
            <sz val="9"/>
            <rFont val="Tahoma"/>
            <charset val="134"/>
          </rPr>
          <t xml:space="preserve">
</t>
        </r>
      </text>
    </comment>
    <comment ref="T7" authorId="0">
      <text>
        <r>
          <rPr>
            <b/>
            <sz val="9"/>
            <rFont val="宋体"/>
            <charset val="134"/>
          </rPr>
          <t>第五笔</t>
        </r>
        <r>
          <rPr>
            <sz val="9"/>
            <rFont val="Tahoma"/>
            <charset val="134"/>
          </rPr>
          <t xml:space="preserve">
</t>
        </r>
        <r>
          <rPr>
            <sz val="9"/>
            <rFont val="宋体"/>
            <charset val="134"/>
          </rPr>
          <t>超出5笔可另行制单 粘在原始凭证汇总审批单内</t>
        </r>
      </text>
    </comment>
  </commentList>
</comments>
</file>

<file path=xl/sharedStrings.xml><?xml version="1.0" encoding="utf-8"?>
<sst xmlns="http://schemas.openxmlformats.org/spreadsheetml/2006/main" count="158" uniqueCount="134">
  <si>
    <t>数
据
输
入</t>
  </si>
  <si>
    <r>
      <rPr>
        <sz val="12"/>
        <rFont val="黑体"/>
        <charset val="134"/>
      </rPr>
      <t>基层工会名称</t>
    </r>
    <r>
      <rPr>
        <sz val="12"/>
        <color indexed="10"/>
        <rFont val="黑体"/>
        <charset val="134"/>
      </rPr>
      <t>*</t>
    </r>
  </si>
  <si>
    <r>
      <rPr>
        <sz val="12"/>
        <rFont val="黑体"/>
        <charset val="134"/>
      </rPr>
      <t>支付方式</t>
    </r>
    <r>
      <rPr>
        <sz val="12"/>
        <color indexed="10"/>
        <rFont val="黑体"/>
        <charset val="134"/>
      </rPr>
      <t>*</t>
    </r>
  </si>
  <si>
    <t>对私转账</t>
  </si>
  <si>
    <r>
      <rPr>
        <sz val="12"/>
        <rFont val="黑体"/>
        <charset val="134"/>
      </rPr>
      <t>支出渠道</t>
    </r>
    <r>
      <rPr>
        <sz val="12"/>
        <color indexed="10"/>
        <rFont val="黑体"/>
        <charset val="134"/>
      </rPr>
      <t>*</t>
    </r>
  </si>
  <si>
    <t>票据张数</t>
  </si>
  <si>
    <t>业务内容</t>
  </si>
  <si>
    <t>金额（小写）</t>
  </si>
  <si>
    <t>用途</t>
  </si>
  <si>
    <t>合计</t>
  </si>
  <si>
    <t>以下表格无需填写，自动生成，打印区域已设置 A4横向打印</t>
  </si>
  <si>
    <t>打
印
区
域</t>
  </si>
  <si>
    <t>工会名称</t>
  </si>
  <si>
    <t>票据
张数</t>
  </si>
  <si>
    <t>支付方式</t>
  </si>
  <si>
    <t>业务
内容</t>
  </si>
  <si>
    <t>金额</t>
  </si>
  <si>
    <t>（大写）</t>
  </si>
  <si>
    <t>万</t>
  </si>
  <si>
    <t>千</t>
  </si>
  <si>
    <t>百</t>
  </si>
  <si>
    <t>十</t>
  </si>
  <si>
    <t>元</t>
  </si>
  <si>
    <t>角</t>
  </si>
  <si>
    <t>分</t>
  </si>
  <si>
    <t>领
导
审
批
意
见</t>
  </si>
  <si>
    <t>部门负责人</t>
  </si>
  <si>
    <t>部门审核人</t>
  </si>
  <si>
    <t>部门经办人</t>
  </si>
  <si>
    <t>备注</t>
  </si>
  <si>
    <t>说明：</t>
  </si>
  <si>
    <r>
      <rPr>
        <sz val="10"/>
        <rFont val="宋体"/>
        <charset val="134"/>
      </rPr>
      <t xml:space="preserve">  1、本单只适用于各分工会的</t>
    </r>
    <r>
      <rPr>
        <b/>
        <sz val="10"/>
        <rFont val="宋体"/>
        <charset val="134"/>
      </rPr>
      <t>会员会费、职工文体活动费、女职工三八专项经费；会员退休离岗纪念品、教职工慰问金不适用本单。</t>
    </r>
  </si>
  <si>
    <t xml:space="preserve">  2、请勿将多项业务内容和不在同一经费渠道开支的票据填写在一张单据上。</t>
  </si>
  <si>
    <t xml:space="preserve">  3、经办人需在原始发票上签字，其他审批人仅在凭证汇总审批单上签字即可。</t>
  </si>
  <si>
    <t>机关党委分工会</t>
  </si>
  <si>
    <t>科研教辅分工会</t>
  </si>
  <si>
    <t>后勤管理处分工会</t>
  </si>
  <si>
    <t>基础医学院分工会</t>
  </si>
  <si>
    <t>临床医学院分工会</t>
  </si>
  <si>
    <t>第二临床医学院分工会</t>
  </si>
  <si>
    <t>公共卫生学院分工会</t>
  </si>
  <si>
    <t>精神卫生学院分工会</t>
  </si>
  <si>
    <t>护理学院分工会</t>
  </si>
  <si>
    <t>法医学与医学检验学院分工会</t>
  </si>
  <si>
    <t>口腔医学院分工会</t>
  </si>
  <si>
    <t>马克思主义学院分工会</t>
  </si>
  <si>
    <t>中西医结合学院分工会</t>
  </si>
  <si>
    <t>康复医学院分工会</t>
  </si>
  <si>
    <t>日照校区党委分工会</t>
  </si>
  <si>
    <t>药学院分工会</t>
  </si>
  <si>
    <t>医学信息工程学院分工会</t>
  </si>
  <si>
    <t>管理学院分工会</t>
  </si>
  <si>
    <t>生物科学学院分工会</t>
  </si>
  <si>
    <t>外国语学院分工会</t>
  </si>
  <si>
    <t>医药工程学院分工会</t>
  </si>
  <si>
    <t xml:space="preserve">校工会 </t>
  </si>
  <si>
    <t>对公转账</t>
  </si>
  <si>
    <t>会员会费</t>
  </si>
  <si>
    <t>上解市总工会</t>
  </si>
  <si>
    <t>职工文体活动经费</t>
  </si>
  <si>
    <t>职工文体活动费</t>
  </si>
  <si>
    <t>女职工三八专项经费</t>
  </si>
  <si>
    <t>维权支出</t>
  </si>
  <si>
    <t>福利支出</t>
  </si>
  <si>
    <t>业务支出</t>
  </si>
  <si>
    <t>行政支出</t>
  </si>
  <si>
    <t>资本性支出</t>
  </si>
  <si>
    <t>女教授联谊会支出</t>
  </si>
  <si>
    <t>工会基金</t>
  </si>
  <si>
    <t>其他支出</t>
  </si>
  <si>
    <t>序号</t>
  </si>
  <si>
    <t>业务类型</t>
  </si>
  <si>
    <t>公务卡按四位分隔传值</t>
  </si>
  <si>
    <t>对公转账按四位分隔传值</t>
  </si>
  <si>
    <t>借记卡账号按四位分隔传值</t>
  </si>
  <si>
    <t>还公务卡</t>
  </si>
  <si>
    <t>分工会名称</t>
  </si>
  <si>
    <t>1获取无空格值</t>
  </si>
  <si>
    <t>40 校工会</t>
  </si>
  <si>
    <t>2获取四位分隔值</t>
  </si>
  <si>
    <t>01 粮油食品学院工会</t>
  </si>
  <si>
    <t>02 机电工程学院工会</t>
  </si>
  <si>
    <t>03 土木工程学院（建筑学院）工会</t>
  </si>
  <si>
    <t>04 信息科学与工程学院工会</t>
  </si>
  <si>
    <t>05 化学化工学院工会</t>
  </si>
  <si>
    <t>06 生物工程学院工会</t>
  </si>
  <si>
    <t>07 材料科学与工程学院工会</t>
  </si>
  <si>
    <t>支出渠道</t>
  </si>
  <si>
    <t>08 电气工程学院工会</t>
  </si>
  <si>
    <t>会员
活动费</t>
  </si>
  <si>
    <t>09 管理学院工会</t>
  </si>
  <si>
    <t>会员
慰问费</t>
  </si>
  <si>
    <t>10 经济贸易学院工会</t>
  </si>
  <si>
    <t>文体
活动费</t>
  </si>
  <si>
    <t>11 外语学院工会</t>
  </si>
  <si>
    <t>12 理学院工会</t>
  </si>
  <si>
    <t>13 设计艺术学院工会</t>
  </si>
  <si>
    <t>14 新闻与传播学院工会</t>
  </si>
  <si>
    <t>15 法学院工会</t>
  </si>
  <si>
    <t>16 马克思主义学院工会</t>
  </si>
  <si>
    <t>17 国际教育学院工会</t>
  </si>
  <si>
    <t>18 教育培训学院工会</t>
  </si>
  <si>
    <t>19 体育学院工会</t>
  </si>
  <si>
    <t>20 图书馆工会</t>
  </si>
  <si>
    <t>21 行政三工会</t>
  </si>
  <si>
    <t>22 教务招生办工会</t>
  </si>
  <si>
    <t>23 财务审计工会</t>
  </si>
  <si>
    <t>24 保卫处工会</t>
  </si>
  <si>
    <t>25 校医院工会</t>
  </si>
  <si>
    <t>26 校办产业管理中心工会</t>
  </si>
  <si>
    <t>27 基建国资工会</t>
  </si>
  <si>
    <t>28 党群工会</t>
  </si>
  <si>
    <t>29 行政一工会</t>
  </si>
  <si>
    <t>30 行政二工会</t>
  </si>
  <si>
    <t>31 后勤服务中心工会</t>
  </si>
  <si>
    <t>32 明德书院工会</t>
  </si>
  <si>
    <t>33 学工团委工会</t>
  </si>
  <si>
    <t>35 环境工程学院工会</t>
  </si>
  <si>
    <t>36 实验室管理处工会</t>
  </si>
  <si>
    <t>37 人工智能与大数据学院工会</t>
  </si>
  <si>
    <t>38 粮食和物资储备学院工会</t>
  </si>
  <si>
    <t>41 艺术团</t>
  </si>
  <si>
    <t>42 篮球协会</t>
  </si>
  <si>
    <t>43 排球协会</t>
  </si>
  <si>
    <t>44 足球协会</t>
  </si>
  <si>
    <t>45 乒乓球协会</t>
  </si>
  <si>
    <t>46 羽毛球协会</t>
  </si>
  <si>
    <t>47 网球协会</t>
  </si>
  <si>
    <t>48 太极拳协会</t>
  </si>
  <si>
    <t>49 瑜伽协会</t>
  </si>
  <si>
    <t>50 摄影协会</t>
  </si>
  <si>
    <t>51 书画协会</t>
  </si>
  <si>
    <t>52 棋牌协会</t>
  </si>
  <si>
    <t>53 健身操协会</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</si>
</sst>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F800]dddd\,\ mmmm\ dd\,\ yyyy"/>
    <numFmt numFmtId="178" formatCode="#,##0.00_ "/>
  </numFmts>
  <fonts count="44">
    <font>
      <sz val="12"/>
      <name val="宋体"/>
      <charset val="134"/>
    </font>
    <font>
      <b/>
      <sz val="12"/>
      <color rgb="FFFF0000"/>
      <name val="宋体"/>
      <charset val="134"/>
    </font>
    <font>
      <sz val="12"/>
      <color rgb="FFFF0000"/>
      <name val="宋体"/>
      <charset val="134"/>
    </font>
    <font>
      <b/>
      <sz val="12"/>
      <color theme="1"/>
      <name val="宋体"/>
      <charset val="134"/>
    </font>
    <font>
      <sz val="12"/>
      <color theme="1"/>
      <name val="宋体"/>
      <charset val="134"/>
    </font>
    <font>
      <b/>
      <sz val="12"/>
      <name val="宋体"/>
      <charset val="134"/>
    </font>
    <font>
      <sz val="10"/>
      <name val="宋体"/>
      <charset val="134"/>
    </font>
    <font>
      <b/>
      <sz val="14"/>
      <color theme="4"/>
      <name val="宋体"/>
      <charset val="134"/>
    </font>
    <font>
      <sz val="12"/>
      <name val="黑体"/>
      <charset val="134"/>
    </font>
    <font>
      <b/>
      <sz val="14"/>
      <name val="黑体"/>
      <charset val="134"/>
    </font>
    <font>
      <sz val="11"/>
      <name val="宋体"/>
      <charset val="134"/>
    </font>
    <font>
      <sz val="10.5"/>
      <name val="宋体"/>
      <charset val="134"/>
    </font>
    <font>
      <b/>
      <sz val="12"/>
      <name val="Times New Roman"/>
      <charset val="134"/>
    </font>
    <font>
      <b/>
      <sz val="10.5"/>
      <name val="Times New Roman"/>
      <charset val="134"/>
    </font>
    <font>
      <b/>
      <sz val="10.5"/>
      <name val="宋体"/>
      <charset val="134"/>
    </font>
    <font>
      <b/>
      <sz val="12"/>
      <color rgb="FFC00000"/>
      <name val="宋体"/>
      <charset val="134"/>
    </font>
    <font>
      <b/>
      <sz val="9"/>
      <color rgb="FFFF0000"/>
      <name val="方正粗黑宋简体"/>
      <charset val="134"/>
    </font>
    <font>
      <sz val="12"/>
      <name val="Wingdings 2"/>
      <charset val="2"/>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10"/>
      <name val="黑体"/>
      <charset val="134"/>
    </font>
    <font>
      <b/>
      <sz val="10"/>
      <name val="宋体"/>
      <charset val="134"/>
    </font>
    <font>
      <sz val="9"/>
      <name val="宋体"/>
      <charset val="134"/>
    </font>
    <font>
      <b/>
      <sz val="9"/>
      <name val="宋体"/>
      <charset val="134"/>
    </font>
    <font>
      <sz val="9"/>
      <name val="Tahoma"/>
      <charset val="134"/>
    </font>
    <font>
      <b/>
      <sz val="9"/>
      <name val="Tahoma"/>
      <charset val="134"/>
    </font>
  </fonts>
  <fills count="35">
    <fill>
      <patternFill patternType="none"/>
    </fill>
    <fill>
      <patternFill patternType="gray125"/>
    </fill>
    <fill>
      <patternFill patternType="solid">
        <fgColor theme="3" tint="0.799981688894314"/>
        <bgColor indexed="64"/>
      </patternFill>
    </fill>
    <fill>
      <patternFill patternType="solid">
        <fgColor theme="4" tint="0.799981688894314"/>
        <bgColor indexed="64"/>
      </patternFill>
    </fill>
    <fill>
      <patternFill patternType="solid">
        <fgColor theme="3" tint="0.59996337778862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theme="3" tint="0.399945066682943"/>
      </left>
      <right style="thin">
        <color theme="3" tint="0.399945066682943"/>
      </right>
      <top style="thin">
        <color theme="3" tint="0.399945066682943"/>
      </top>
      <bottom style="thin">
        <color theme="3" tint="0.399945066682943"/>
      </bottom>
      <diagonal/>
    </border>
    <border>
      <left/>
      <right/>
      <top style="thin">
        <color theme="3" tint="0.399945066682943"/>
      </top>
      <bottom/>
      <diagonal/>
    </border>
    <border>
      <left style="thin">
        <color theme="1" tint="0.14996795556505"/>
      </left>
      <right style="thin">
        <color theme="1" tint="0.14996795556505"/>
      </right>
      <top style="thin">
        <color theme="1" tint="0.14996795556505"/>
      </top>
      <bottom/>
      <diagonal/>
    </border>
    <border>
      <left style="thin">
        <color theme="1" tint="0.14996795556505"/>
      </left>
      <right/>
      <top style="thin">
        <color theme="1" tint="0.14996795556505"/>
      </top>
      <bottom/>
      <diagonal/>
    </border>
    <border>
      <left/>
      <right/>
      <top style="thin">
        <color theme="1" tint="0.14996795556505"/>
      </top>
      <bottom/>
      <diagonal/>
    </border>
    <border>
      <left/>
      <right style="thin">
        <color auto="1"/>
      </right>
      <top style="thin">
        <color theme="1" tint="0.14996795556505"/>
      </top>
      <bottom/>
      <diagonal/>
    </border>
    <border>
      <left style="thin">
        <color auto="1"/>
      </left>
      <right/>
      <top style="thin">
        <color auto="1"/>
      </top>
      <bottom/>
      <diagonal/>
    </border>
    <border>
      <left style="thin">
        <color theme="1" tint="0.14996795556505"/>
      </left>
      <right style="thin">
        <color theme="1" tint="0.14996795556505"/>
      </right>
      <top/>
      <bottom style="thin">
        <color theme="1" tint="0.14996795556505"/>
      </bottom>
      <diagonal/>
    </border>
    <border>
      <left style="thin">
        <color theme="1" tint="0.14996795556505"/>
      </left>
      <right/>
      <top/>
      <bottom style="thin">
        <color theme="1" tint="0.14996795556505"/>
      </bottom>
      <diagonal/>
    </border>
    <border>
      <left/>
      <right/>
      <top/>
      <bottom style="thin">
        <color theme="1" tint="0.14996795556505"/>
      </bottom>
      <diagonal/>
    </border>
    <border>
      <left/>
      <right style="thin">
        <color auto="1"/>
      </right>
      <top/>
      <bottom style="thin">
        <color theme="1" tint="0.14996795556505"/>
      </bottom>
      <diagonal/>
    </border>
    <border>
      <left style="thin">
        <color auto="1"/>
      </left>
      <right/>
      <top/>
      <bottom style="thin">
        <color auto="1"/>
      </bottom>
      <diagonal/>
    </border>
    <border>
      <left style="thin">
        <color theme="1" tint="0.14996795556505"/>
      </left>
      <right style="thin">
        <color theme="1" tint="0.14996795556505"/>
      </right>
      <top style="thin">
        <color theme="1" tint="0.14996795556505"/>
      </top>
      <bottom style="thin">
        <color theme="1" tint="0.14996795556505"/>
      </bottom>
      <diagonal/>
    </border>
    <border>
      <left style="thin">
        <color theme="1" tint="0.14996795556505"/>
      </left>
      <right/>
      <top/>
      <bottom/>
      <diagonal/>
    </border>
    <border>
      <left/>
      <right/>
      <top/>
      <bottom style="thin">
        <color auto="1"/>
      </bottom>
      <diagonal/>
    </border>
    <border>
      <left/>
      <right/>
      <top/>
      <bottom style="mediumDashed">
        <color auto="1"/>
      </bottom>
      <diagonal/>
    </border>
    <border>
      <left style="thin">
        <color theme="3" tint="0.399945066682943"/>
      </left>
      <right/>
      <top style="thin">
        <color theme="3" tint="0.399945066682943"/>
      </top>
      <bottom style="thin">
        <color theme="3" tint="0.399945066682943"/>
      </bottom>
      <diagonal/>
    </border>
    <border>
      <left/>
      <right/>
      <top style="thin">
        <color theme="3" tint="0.399945066682943"/>
      </top>
      <bottom style="thin">
        <color theme="3" tint="0.399945066682943"/>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mediumDashed">
        <color theme="3" tint="0.399914548173467"/>
      </left>
      <right style="mediumDashed">
        <color theme="3" tint="0.399914548173467"/>
      </right>
      <top style="mediumDashed">
        <color theme="3" tint="0.399914548173467"/>
      </top>
      <bottom style="mediumDashed">
        <color theme="3" tint="0.399914548173467"/>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8" fillId="0" borderId="0" applyFont="0" applyFill="0" applyBorder="0" applyAlignment="0" applyProtection="0">
      <alignment vertical="center"/>
    </xf>
    <xf numFmtId="0" fontId="19" fillId="5" borderId="0" applyNumberFormat="0" applyBorder="0" applyAlignment="0" applyProtection="0">
      <alignment vertical="center"/>
    </xf>
    <xf numFmtId="0" fontId="20" fillId="6" borderId="34"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7" borderId="0" applyNumberFormat="0" applyBorder="0" applyAlignment="0" applyProtection="0">
      <alignment vertical="center"/>
    </xf>
    <xf numFmtId="0" fontId="21" fillId="8" borderId="0" applyNumberFormat="0" applyBorder="0" applyAlignment="0" applyProtection="0">
      <alignment vertical="center"/>
    </xf>
    <xf numFmtId="43" fontId="18" fillId="0" borderId="0" applyFont="0" applyFill="0" applyBorder="0" applyAlignment="0" applyProtection="0">
      <alignment vertical="center"/>
    </xf>
    <xf numFmtId="0" fontId="22" fillId="9"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10" borderId="35" applyNumberFormat="0" applyFont="0" applyAlignment="0" applyProtection="0">
      <alignment vertical="center"/>
    </xf>
    <xf numFmtId="0" fontId="22" fillId="11"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36" applyNumberFormat="0" applyFill="0" applyAlignment="0" applyProtection="0">
      <alignment vertical="center"/>
    </xf>
    <xf numFmtId="0" fontId="30" fillId="0" borderId="36" applyNumberFormat="0" applyFill="0" applyAlignment="0" applyProtection="0">
      <alignment vertical="center"/>
    </xf>
    <xf numFmtId="0" fontId="22" fillId="12" borderId="0" applyNumberFormat="0" applyBorder="0" applyAlignment="0" applyProtection="0">
      <alignment vertical="center"/>
    </xf>
    <xf numFmtId="0" fontId="25" fillId="0" borderId="37" applyNumberFormat="0" applyFill="0" applyAlignment="0" applyProtection="0">
      <alignment vertical="center"/>
    </xf>
    <xf numFmtId="0" fontId="22" fillId="13" borderId="0" applyNumberFormat="0" applyBorder="0" applyAlignment="0" applyProtection="0">
      <alignment vertical="center"/>
    </xf>
    <xf numFmtId="0" fontId="31" fillId="14" borderId="38" applyNumberFormat="0" applyAlignment="0" applyProtection="0">
      <alignment vertical="center"/>
    </xf>
    <xf numFmtId="0" fontId="32" fillId="14" borderId="34" applyNumberFormat="0" applyAlignment="0" applyProtection="0">
      <alignment vertical="center"/>
    </xf>
    <xf numFmtId="0" fontId="33" fillId="15" borderId="39" applyNumberFormat="0" applyAlignment="0" applyProtection="0">
      <alignment vertical="center"/>
    </xf>
    <xf numFmtId="0" fontId="19" fillId="16" borderId="0" applyNumberFormat="0" applyBorder="0" applyAlignment="0" applyProtection="0">
      <alignment vertical="center"/>
    </xf>
    <xf numFmtId="0" fontId="22" fillId="17" borderId="0" applyNumberFormat="0" applyBorder="0" applyAlignment="0" applyProtection="0">
      <alignment vertical="center"/>
    </xf>
    <xf numFmtId="0" fontId="34" fillId="0" borderId="40" applyNumberFormat="0" applyFill="0" applyAlignment="0" applyProtection="0">
      <alignment vertical="center"/>
    </xf>
    <xf numFmtId="0" fontId="35" fillId="0" borderId="41" applyNumberFormat="0" applyFill="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19" fillId="20" borderId="0" applyNumberFormat="0" applyBorder="0" applyAlignment="0" applyProtection="0">
      <alignment vertical="center"/>
    </xf>
    <xf numFmtId="0" fontId="22" fillId="21" borderId="0" applyNumberFormat="0" applyBorder="0" applyAlignment="0" applyProtection="0">
      <alignment vertical="center"/>
    </xf>
    <xf numFmtId="0" fontId="19" fillId="3"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2" fillId="29" borderId="0" applyNumberFormat="0" applyBorder="0" applyAlignment="0" applyProtection="0">
      <alignment vertical="center"/>
    </xf>
    <xf numFmtId="0" fontId="19"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19" fillId="33" borderId="0" applyNumberFormat="0" applyBorder="0" applyAlignment="0" applyProtection="0">
      <alignment vertical="center"/>
    </xf>
    <xf numFmtId="0" fontId="22" fillId="34" borderId="0" applyNumberFormat="0" applyBorder="0" applyAlignment="0" applyProtection="0">
      <alignment vertical="center"/>
    </xf>
  </cellStyleXfs>
  <cellXfs count="159">
    <xf numFmtId="0" fontId="0" fillId="0" borderId="0" xfId="0"/>
    <xf numFmtId="0" fontId="1" fillId="0" borderId="1" xfId="0" applyFont="1" applyBorder="1"/>
    <xf numFmtId="0" fontId="2" fillId="0" borderId="1" xfId="0" applyFont="1" applyBorder="1"/>
    <xf numFmtId="0" fontId="0" fillId="0" borderId="1" xfId="0" applyBorder="1"/>
    <xf numFmtId="0" fontId="0" fillId="0" borderId="1" xfId="0" applyFont="1" applyBorder="1"/>
    <xf numFmtId="0" fontId="1" fillId="0" borderId="0" xfId="0" applyFont="1"/>
    <xf numFmtId="0" fontId="3" fillId="0" borderId="1" xfId="0" applyFont="1" applyBorder="1"/>
    <xf numFmtId="0" fontId="4" fillId="0" borderId="1" xfId="0" applyFont="1" applyBorder="1"/>
    <xf numFmtId="49" fontId="0" fillId="0" borderId="0" xfId="0" applyNumberFormat="1" applyFont="1"/>
    <xf numFmtId="0" fontId="0" fillId="0" borderId="0" xfId="0" applyFont="1"/>
    <xf numFmtId="0" fontId="2" fillId="0" borderId="0" xfId="0" applyFont="1"/>
    <xf numFmtId="0" fontId="5" fillId="0" borderId="1" xfId="0" applyFont="1" applyBorder="1" applyAlignment="1">
      <alignment vertical="center" wrapText="1" shrinkToFit="1"/>
    </xf>
    <xf numFmtId="0" fontId="0" fillId="0" borderId="1" xfId="0" applyFont="1" applyBorder="1" applyAlignment="1">
      <alignment vertical="center" wrapText="1"/>
    </xf>
    <xf numFmtId="0" fontId="0" fillId="0" borderId="1" xfId="0" applyFont="1" applyBorder="1" applyAlignment="1">
      <alignment wrapText="1"/>
    </xf>
    <xf numFmtId="0" fontId="6" fillId="0" borderId="0" xfId="0" applyFont="1" applyBorder="1" applyAlignment="1">
      <alignment vertical="center" wrapText="1" shrinkToFit="1"/>
    </xf>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applyAlignment="1">
      <alignment vertical="center"/>
    </xf>
    <xf numFmtId="0" fontId="6" fillId="0" borderId="0" xfId="0" applyFont="1"/>
    <xf numFmtId="0" fontId="0" fillId="0" borderId="0" xfId="0" applyFill="1"/>
    <xf numFmtId="0" fontId="7" fillId="2" borderId="0" xfId="0" applyFont="1" applyFill="1" applyAlignment="1">
      <alignment horizontal="center" vertical="center" wrapText="1"/>
    </xf>
    <xf numFmtId="0" fontId="0" fillId="3" borderId="0" xfId="0" applyFill="1" applyAlignment="1"/>
    <xf numFmtId="0" fontId="0" fillId="2" borderId="0" xfId="0" applyFill="1" applyAlignment="1"/>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49" fontId="0"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center" vertical="center"/>
    </xf>
    <xf numFmtId="176" fontId="0" fillId="0" borderId="2" xfId="0" applyNumberFormat="1" applyBorder="1" applyAlignment="1">
      <alignment horizontal="center" vertical="center"/>
    </xf>
    <xf numFmtId="49" fontId="8" fillId="0" borderId="2" xfId="0" applyNumberFormat="1" applyFont="1" applyBorder="1" applyAlignment="1">
      <alignment horizontal="center" vertical="center"/>
    </xf>
    <xf numFmtId="0" fontId="0" fillId="0" borderId="2" xfId="0" applyFont="1" applyBorder="1" applyAlignment="1">
      <alignment horizontal="center"/>
    </xf>
    <xf numFmtId="0" fontId="0" fillId="0" borderId="2" xfId="0" applyBorder="1" applyAlignment="1">
      <alignment horizontal="center"/>
    </xf>
    <xf numFmtId="0" fontId="1" fillId="2" borderId="3" xfId="0" applyFont="1" applyFill="1" applyBorder="1" applyAlignment="1"/>
    <xf numFmtId="0" fontId="7"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177" fontId="0" fillId="0" borderId="0" xfId="0" applyNumberFormat="1" applyFont="1" applyBorder="1" applyAlignment="1">
      <alignment horizontal="center" vertical="center" wrapText="1"/>
    </xf>
    <xf numFmtId="0" fontId="0" fillId="0" borderId="0" xfId="0" applyAlignment="1">
      <alignment horizontal="center" vertical="center"/>
    </xf>
    <xf numFmtId="0" fontId="1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178" fontId="11"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5" fillId="0" borderId="6" xfId="0" applyFont="1"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4" borderId="0" xfId="0" applyFill="1" applyAlignment="1"/>
    <xf numFmtId="0" fontId="12" fillId="0" borderId="0" xfId="0" applyFont="1" applyBorder="1" applyAlignment="1">
      <alignment horizontal="justify" vertical="center" wrapText="1"/>
    </xf>
    <xf numFmtId="0" fontId="13" fillId="0" borderId="0" xfId="0" applyFont="1" applyBorder="1" applyAlignment="1">
      <alignment horizontal="justify" vertical="top" wrapText="1"/>
    </xf>
    <xf numFmtId="0" fontId="0" fillId="0" borderId="0" xfId="0" applyBorder="1" applyAlignment="1"/>
    <xf numFmtId="0" fontId="14" fillId="0" borderId="0" xfId="0" applyFont="1" applyBorder="1" applyAlignment="1">
      <alignment horizontal="justify" vertical="top" wrapText="1"/>
    </xf>
    <xf numFmtId="0" fontId="6" fillId="0" borderId="0" xfId="0" applyFont="1" applyBorder="1" applyAlignment="1">
      <alignment horizontal="left" vertical="center"/>
    </xf>
    <xf numFmtId="0" fontId="0" fillId="0" borderId="0" xfId="0" applyBorder="1" applyAlignment="1">
      <alignment vertical="center"/>
    </xf>
    <xf numFmtId="0" fontId="10" fillId="0" borderId="0" xfId="0" applyFont="1" applyBorder="1" applyAlignment="1">
      <alignment vertical="top" wrapText="1"/>
    </xf>
    <xf numFmtId="0" fontId="0" fillId="4" borderId="17" xfId="0" applyFill="1" applyBorder="1" applyAlignment="1"/>
    <xf numFmtId="0" fontId="0" fillId="0" borderId="17" xfId="0" applyBorder="1"/>
    <xf numFmtId="0" fontId="8" fillId="0" borderId="18" xfId="0" applyFont="1" applyBorder="1" applyAlignment="1">
      <alignment horizontal="center" vertical="center"/>
    </xf>
    <xf numFmtId="0" fontId="0" fillId="0" borderId="19" xfId="0"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0" fillId="0" borderId="19" xfId="0" applyFont="1" applyBorder="1" applyAlignment="1">
      <alignment horizontal="center" vertical="center"/>
    </xf>
    <xf numFmtId="49" fontId="0" fillId="0" borderId="19" xfId="0" applyNumberFormat="1" applyFont="1" applyBorder="1" applyAlignment="1">
      <alignment horizontal="center" vertical="center"/>
    </xf>
    <xf numFmtId="49" fontId="0" fillId="0" borderId="19" xfId="0" applyNumberFormat="1" applyBorder="1" applyAlignment="1">
      <alignment horizontal="center" vertical="center"/>
    </xf>
    <xf numFmtId="49" fontId="8" fillId="0" borderId="18" xfId="0" applyNumberFormat="1" applyFont="1" applyBorder="1" applyAlignment="1">
      <alignment horizontal="center" vertical="center"/>
    </xf>
    <xf numFmtId="0" fontId="10" fillId="0" borderId="20" xfId="0" applyFont="1" applyBorder="1" applyAlignment="1">
      <alignment horizontal="center" vertical="center" wrapText="1"/>
    </xf>
    <xf numFmtId="49" fontId="10" fillId="0" borderId="8"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8" xfId="0" applyBorder="1" applyAlignment="1">
      <alignment horizontal="center" vertical="center"/>
    </xf>
    <xf numFmtId="0" fontId="10" fillId="0" borderId="16" xfId="0"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0" fillId="0" borderId="13" xfId="0" applyBorder="1" applyAlignment="1">
      <alignment horizontal="center" vertical="center"/>
    </xf>
    <xf numFmtId="0" fontId="0" fillId="0" borderId="0" xfId="0" applyFont="1" applyAlignment="1">
      <alignment horizontal="center" vertical="center"/>
    </xf>
    <xf numFmtId="0" fontId="0" fillId="0" borderId="20"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5" fillId="0" borderId="23" xfId="0" applyFont="1" applyBorder="1" applyAlignment="1">
      <alignment horizontal="center" vertical="center"/>
    </xf>
    <xf numFmtId="0" fontId="0" fillId="0" borderId="0" xfId="0" applyFont="1" applyBorder="1" applyAlignment="1">
      <alignment vertical="center"/>
    </xf>
    <xf numFmtId="0" fontId="5" fillId="0" borderId="24" xfId="0" applyFont="1" applyBorder="1" applyAlignment="1">
      <alignment horizontal="center" vertical="center"/>
    </xf>
    <xf numFmtId="14" fontId="0" fillId="0" borderId="24"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4" xfId="0" applyNumberFormat="1" applyBorder="1" applyAlignment="1">
      <alignment horizontal="center" vertical="center"/>
    </xf>
    <xf numFmtId="0" fontId="0" fillId="0" borderId="18" xfId="0" applyBorder="1" applyAlignment="1">
      <alignment horizontal="center"/>
    </xf>
    <xf numFmtId="0" fontId="0" fillId="0" borderId="24" xfId="0" applyFont="1" applyBorder="1" applyAlignment="1">
      <alignment horizontal="center" vertical="center"/>
    </xf>
    <xf numFmtId="0" fontId="1" fillId="2" borderId="0" xfId="0" applyFont="1" applyFill="1" applyBorder="1" applyAlignment="1"/>
    <xf numFmtId="0" fontId="0" fillId="0" borderId="0" xfId="0" applyBorder="1"/>
    <xf numFmtId="0" fontId="0" fillId="0" borderId="0" xfId="0" applyAlignment="1"/>
    <xf numFmtId="0" fontId="0" fillId="0" borderId="0" xfId="0" applyFont="1" applyBorder="1" applyAlignment="1">
      <alignment horizontal="center" vertical="top" wrapText="1"/>
    </xf>
    <xf numFmtId="177" fontId="16" fillId="0" borderId="16" xfId="0" applyNumberFormat="1" applyFont="1" applyBorder="1" applyAlignment="1">
      <alignment horizontal="center" vertical="center"/>
    </xf>
    <xf numFmtId="0" fontId="16" fillId="0" borderId="16" xfId="0" applyFont="1" applyBorder="1" applyAlignment="1"/>
    <xf numFmtId="0" fontId="0" fillId="0" borderId="2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5" xfId="0" applyFont="1" applyBorder="1" applyAlignment="1">
      <alignment horizontal="center" vertical="center"/>
    </xf>
    <xf numFmtId="0" fontId="5" fillId="0" borderId="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0" xfId="0" applyFont="1" applyBorder="1" applyAlignment="1">
      <alignment horizontal="left" vertical="center" wrapText="1"/>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0" fillId="0" borderId="27" xfId="0" applyFill="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0" xfId="0" applyFont="1" applyBorder="1" applyAlignment="1">
      <alignmen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0" fillId="0" borderId="1" xfId="0" applyFont="1" applyBorder="1" applyAlignment="1">
      <alignment horizontal="center" vertical="center"/>
    </xf>
    <xf numFmtId="0" fontId="8" fillId="0" borderId="0" xfId="0" applyFont="1" applyBorder="1" applyAlignment="1">
      <alignment horizontal="left" vertical="center" wrapText="1"/>
    </xf>
    <xf numFmtId="0" fontId="0" fillId="0" borderId="1" xfId="0" applyBorder="1" applyAlignment="1">
      <alignment horizontal="center"/>
    </xf>
    <xf numFmtId="0" fontId="0" fillId="0" borderId="26" xfId="0" applyBorder="1"/>
    <xf numFmtId="0" fontId="0" fillId="0" borderId="0" xfId="0" applyBorder="1" applyAlignment="1">
      <alignment vertical="top" wrapText="1"/>
    </xf>
    <xf numFmtId="0" fontId="0" fillId="0" borderId="0" xfId="0" applyBorder="1" applyAlignment="1">
      <alignment horizontal="left" vertical="center" wrapText="1"/>
    </xf>
    <xf numFmtId="0" fontId="0" fillId="0" borderId="22" xfId="0"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ill="1" applyAlignment="1">
      <alignment horizontal="left" vertical="center" wrapText="1"/>
    </xf>
    <xf numFmtId="0" fontId="17" fillId="0" borderId="0" xfId="0" applyFont="1" applyBorder="1" applyAlignment="1">
      <alignment horizontal="left" vertical="top" wrapText="1"/>
    </xf>
    <xf numFmtId="0" fontId="0" fillId="0" borderId="0" xfId="0" applyFill="1" applyAlignment="1">
      <alignment horizontal="left" vertical="top" wrapText="1"/>
    </xf>
    <xf numFmtId="0" fontId="0"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xf numFmtId="0" fontId="0" fillId="0" borderId="0" xfId="0" applyFont="1" applyBorder="1" applyAlignment="1">
      <alignment horizontal="left" vertical="top" wrapText="1"/>
    </xf>
    <xf numFmtId="0" fontId="0" fillId="0" borderId="0" xfId="0" applyBorder="1" applyAlignment="1">
      <alignment vertical="top"/>
    </xf>
    <xf numFmtId="177" fontId="10" fillId="0" borderId="0" xfId="0" applyNumberFormat="1" applyFont="1" applyBorder="1" applyAlignment="1">
      <alignment horizontal="center" vertical="center"/>
    </xf>
    <xf numFmtId="176" fontId="10" fillId="0" borderId="0" xfId="0" applyNumberFormat="1" applyFont="1" applyBorder="1" applyAlignment="1">
      <alignment horizontal="center" vertical="center"/>
    </xf>
    <xf numFmtId="0" fontId="10" fillId="0" borderId="0" xfId="0" applyFont="1" applyBorder="1"/>
    <xf numFmtId="14" fontId="6" fillId="0" borderId="0" xfId="0" applyNumberFormat="1" applyFont="1" applyBorder="1" applyAlignment="1">
      <alignment horizontal="center" vertical="center"/>
    </xf>
    <xf numFmtId="0" fontId="0" fillId="0" borderId="0" xfId="0" applyBorder="1" applyAlignment="1">
      <alignment horizontal="left" vertical="top" wrapText="1"/>
    </xf>
    <xf numFmtId="0" fontId="6" fillId="0" borderId="0" xfId="0" applyFont="1" applyFill="1" applyAlignment="1">
      <alignment horizontal="left" vertical="top" wrapText="1"/>
    </xf>
    <xf numFmtId="0" fontId="10" fillId="0" borderId="0" xfId="0" applyFont="1" applyBorder="1" applyAlignment="1">
      <alignment horizontal="left" vertical="top" wrapText="1"/>
    </xf>
    <xf numFmtId="0" fontId="6" fillId="0" borderId="0" xfId="0" applyFont="1" applyFill="1"/>
    <xf numFmtId="0" fontId="18" fillId="0" borderId="1" xfId="0" applyFont="1" applyFill="1" applyBorder="1" applyAlignment="1">
      <alignment vertical="center"/>
    </xf>
    <xf numFmtId="0" fontId="18" fillId="0" borderId="0" xfId="0" applyFont="1" applyFill="1" applyAlignment="1">
      <alignment vertical="center"/>
    </xf>
    <xf numFmtId="0" fontId="0"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Z78"/>
  <sheetViews>
    <sheetView tabSelected="1" workbookViewId="0">
      <selection activeCell="AC15" sqref="AC15"/>
    </sheetView>
  </sheetViews>
  <sheetFormatPr defaultColWidth="9" defaultRowHeight="15.6"/>
  <cols>
    <col min="2" max="2" width="8.08333333333333" customWidth="1"/>
    <col min="3" max="3" width="6.58333333333333" customWidth="1"/>
    <col min="4" max="4" width="3.08333333333333" customWidth="1"/>
    <col min="5" max="5" width="3.41666666666667" customWidth="1"/>
    <col min="6" max="6" width="6.58333333333333" customWidth="1"/>
    <col min="7" max="7" width="13" customWidth="1"/>
    <col min="8" max="8" width="0.166666666666667" hidden="1" customWidth="1"/>
    <col min="9" max="9" width="8.66666666666667" customWidth="1"/>
    <col min="10" max="10" width="3.41666666666667" customWidth="1"/>
    <col min="11" max="18" width="2.58333333333333" customWidth="1"/>
    <col min="19" max="19" width="9.91666666666667" customWidth="1"/>
    <col min="20" max="20" width="13.0833333333333" customWidth="1"/>
    <col min="21" max="21" width="13.3333333333333" customWidth="1"/>
    <col min="22" max="22" width="12.125" customWidth="1"/>
    <col min="23" max="23" width="17" customWidth="1"/>
    <col min="24" max="24" width="22.375" style="19" hidden="1" customWidth="1"/>
    <col min="25" max="25" width="18.625" hidden="1" customWidth="1"/>
    <col min="26" max="26" width="23.75" hidden="1" customWidth="1"/>
    <col min="27" max="28" width="9" hidden="1" customWidth="1"/>
  </cols>
  <sheetData>
    <row r="1" ht="16.35" spans="1:23">
      <c r="A1" s="20" t="s">
        <v>0</v>
      </c>
      <c r="B1" s="21"/>
      <c r="C1" s="21"/>
      <c r="D1" s="21"/>
      <c r="E1" s="21"/>
      <c r="F1" s="21"/>
      <c r="G1" s="21"/>
      <c r="H1" s="21"/>
      <c r="I1" s="21"/>
      <c r="J1" s="21"/>
      <c r="K1" s="21"/>
      <c r="L1" s="21"/>
      <c r="M1" s="21"/>
      <c r="N1" s="21"/>
      <c r="O1" s="21"/>
      <c r="P1" s="21"/>
      <c r="Q1" s="21"/>
      <c r="R1" s="21"/>
      <c r="S1" s="21"/>
      <c r="T1" s="21"/>
      <c r="U1" s="21"/>
      <c r="V1" s="21"/>
      <c r="W1" s="21"/>
    </row>
    <row r="2" ht="22.5" customHeight="1" spans="1:23">
      <c r="A2" s="22"/>
      <c r="B2" s="23" t="s">
        <v>1</v>
      </c>
      <c r="C2" s="24"/>
      <c r="D2" s="25"/>
      <c r="E2" s="25"/>
      <c r="F2" s="26"/>
      <c r="G2" s="26"/>
      <c r="H2" s="26"/>
      <c r="I2" s="72" t="s">
        <v>2</v>
      </c>
      <c r="J2" s="73"/>
      <c r="K2" s="74" t="s">
        <v>3</v>
      </c>
      <c r="L2" s="75"/>
      <c r="M2" s="75"/>
      <c r="N2" s="75"/>
      <c r="O2" s="75"/>
      <c r="P2" s="75"/>
      <c r="Q2" s="75"/>
      <c r="R2" s="75"/>
      <c r="S2" s="75"/>
      <c r="T2" s="100" t="str">
        <f>IF(K2="还公务卡","刷卡日期","")</f>
        <v/>
      </c>
      <c r="U2" s="100" t="str">
        <f>IF(K2="还公务卡","刷卡金额","")</f>
        <v/>
      </c>
      <c r="V2" s="100" t="str">
        <f>IF(K2="还公务卡","报销金额","")</f>
        <v/>
      </c>
      <c r="W2" s="100"/>
    </row>
    <row r="3" ht="22.5" customHeight="1" spans="1:23">
      <c r="A3" s="22"/>
      <c r="B3" s="24" t="s">
        <v>4</v>
      </c>
      <c r="C3" s="24"/>
      <c r="D3" s="25"/>
      <c r="E3" s="25"/>
      <c r="F3" s="26"/>
      <c r="G3" s="26"/>
      <c r="H3" s="26"/>
      <c r="I3" s="72" t="str">
        <f>IF(K2="对公转账","公司名称","户名")</f>
        <v>户名</v>
      </c>
      <c r="J3" s="73"/>
      <c r="K3" s="76"/>
      <c r="L3" s="73"/>
      <c r="M3" s="73"/>
      <c r="N3" s="73"/>
      <c r="O3" s="73"/>
      <c r="P3" s="73"/>
      <c r="Q3" s="73"/>
      <c r="R3" s="73"/>
      <c r="S3" s="73"/>
      <c r="T3" s="101"/>
      <c r="U3" s="102"/>
      <c r="V3" s="102"/>
      <c r="W3" s="103"/>
    </row>
    <row r="4" ht="22.5" customHeight="1" spans="1:23">
      <c r="A4" s="22"/>
      <c r="B4" s="24" t="s">
        <v>5</v>
      </c>
      <c r="C4" s="24"/>
      <c r="D4" s="27"/>
      <c r="E4" s="27"/>
      <c r="F4" s="27"/>
      <c r="G4" s="27"/>
      <c r="H4" s="27"/>
      <c r="I4" s="72" t="str">
        <f>IF(K2="对公转账","银行名称","账号")</f>
        <v>账号</v>
      </c>
      <c r="J4" s="73"/>
      <c r="K4" s="77"/>
      <c r="L4" s="78"/>
      <c r="M4" s="78"/>
      <c r="N4" s="78"/>
      <c r="O4" s="78"/>
      <c r="P4" s="78"/>
      <c r="Q4" s="78"/>
      <c r="R4" s="78"/>
      <c r="S4" s="78"/>
      <c r="T4" s="101"/>
      <c r="U4" s="102"/>
      <c r="V4" s="102"/>
      <c r="W4" s="103"/>
    </row>
    <row r="5" ht="22.5" customHeight="1" spans="1:23">
      <c r="A5" s="22"/>
      <c r="B5" s="24" t="s">
        <v>6</v>
      </c>
      <c r="C5" s="24"/>
      <c r="D5" s="28"/>
      <c r="E5" s="28"/>
      <c r="F5" s="27"/>
      <c r="G5" s="27"/>
      <c r="H5" s="27"/>
      <c r="I5" s="72"/>
      <c r="J5" s="73"/>
      <c r="K5" s="77"/>
      <c r="L5" s="78"/>
      <c r="M5" s="78"/>
      <c r="N5" s="78"/>
      <c r="O5" s="78"/>
      <c r="P5" s="78"/>
      <c r="Q5" s="78"/>
      <c r="R5" s="78"/>
      <c r="S5" s="78"/>
      <c r="T5" s="101"/>
      <c r="U5" s="102"/>
      <c r="V5" s="102"/>
      <c r="W5" s="103"/>
    </row>
    <row r="6" ht="22.5" customHeight="1" spans="1:25">
      <c r="A6" s="22"/>
      <c r="B6" s="24" t="s">
        <v>7</v>
      </c>
      <c r="C6" s="24"/>
      <c r="D6" s="29"/>
      <c r="E6" s="29"/>
      <c r="F6" s="27"/>
      <c r="G6" s="27"/>
      <c r="H6" s="27"/>
      <c r="I6" s="72"/>
      <c r="J6" s="73"/>
      <c r="K6" s="77"/>
      <c r="L6" s="78"/>
      <c r="M6" s="78"/>
      <c r="N6" s="78"/>
      <c r="O6" s="78"/>
      <c r="P6" s="78"/>
      <c r="Q6" s="78"/>
      <c r="R6" s="78"/>
      <c r="S6" s="78"/>
      <c r="T6" s="101"/>
      <c r="U6" s="102"/>
      <c r="V6" s="102"/>
      <c r="W6" s="103"/>
      <c r="Y6" s="9"/>
    </row>
    <row r="7" ht="22.5" customHeight="1" spans="1:23">
      <c r="A7" s="22"/>
      <c r="B7" s="30"/>
      <c r="C7" s="24"/>
      <c r="D7" s="25"/>
      <c r="E7" s="25"/>
      <c r="F7" s="26"/>
      <c r="G7" s="26"/>
      <c r="H7" s="26"/>
      <c r="I7" s="79" t="s">
        <v>8</v>
      </c>
      <c r="J7" s="73"/>
      <c r="K7" s="76"/>
      <c r="L7" s="73"/>
      <c r="M7" s="73"/>
      <c r="N7" s="73"/>
      <c r="O7" s="73"/>
      <c r="P7" s="73"/>
      <c r="Q7" s="73"/>
      <c r="R7" s="73"/>
      <c r="S7" s="73"/>
      <c r="T7" s="101"/>
      <c r="U7" s="102"/>
      <c r="V7" s="102"/>
      <c r="W7" s="103"/>
    </row>
    <row r="8" ht="22.5" customHeight="1" spans="1:23">
      <c r="A8" s="22"/>
      <c r="B8" s="31"/>
      <c r="C8" s="32"/>
      <c r="D8" s="32"/>
      <c r="E8" s="32"/>
      <c r="F8" s="32"/>
      <c r="G8" s="32"/>
      <c r="H8" s="32"/>
      <c r="I8" s="32"/>
      <c r="J8" s="32"/>
      <c r="K8" s="32"/>
      <c r="L8" s="32"/>
      <c r="M8" s="32"/>
      <c r="N8" s="32"/>
      <c r="O8" s="32"/>
      <c r="P8" s="32"/>
      <c r="Q8" s="32"/>
      <c r="R8" s="32"/>
      <c r="S8" s="104"/>
      <c r="T8" s="105" t="s">
        <v>9</v>
      </c>
      <c r="U8" s="103">
        <f>SUM(U3:U7)</f>
        <v>0</v>
      </c>
      <c r="V8" s="102">
        <f>SUM(V3:W7)</f>
        <v>0</v>
      </c>
      <c r="W8" s="103"/>
    </row>
    <row r="9" ht="15" customHeight="1" spans="1:23">
      <c r="A9" s="22"/>
      <c r="B9" s="33" t="s">
        <v>10</v>
      </c>
      <c r="C9" s="33"/>
      <c r="D9" s="33"/>
      <c r="E9" s="33"/>
      <c r="F9" s="33"/>
      <c r="G9" s="33"/>
      <c r="H9" s="33"/>
      <c r="I9" s="33"/>
      <c r="J9" s="33"/>
      <c r="K9" s="33"/>
      <c r="L9" s="33"/>
      <c r="M9" s="33"/>
      <c r="N9" s="33"/>
      <c r="O9" s="33"/>
      <c r="P9" s="33"/>
      <c r="Q9" s="33"/>
      <c r="R9" s="33"/>
      <c r="S9" s="33"/>
      <c r="T9" s="106"/>
      <c r="U9" s="106"/>
      <c r="V9" s="106"/>
      <c r="W9" s="106"/>
    </row>
    <row r="10" ht="27.75" customHeight="1" spans="1:22">
      <c r="A10" s="34" t="s">
        <v>11</v>
      </c>
      <c r="V10" s="107"/>
    </row>
    <row r="11" ht="27.75" customHeight="1" spans="1:23">
      <c r="A11" s="34"/>
      <c r="B11" s="35" t="str">
        <f>"济宁医学院分工会原始凭证汇总审批单"</f>
        <v>济宁医学院分工会原始凭证汇总审批单</v>
      </c>
      <c r="C11" s="35"/>
      <c r="D11" s="35"/>
      <c r="E11" s="35"/>
      <c r="F11" s="35"/>
      <c r="G11" s="35"/>
      <c r="H11" s="35"/>
      <c r="I11" s="35"/>
      <c r="J11" s="35"/>
      <c r="K11" s="65"/>
      <c r="L11" s="65"/>
      <c r="M11" s="65"/>
      <c r="N11" s="65"/>
      <c r="O11" s="65"/>
      <c r="P11" s="65"/>
      <c r="Q11" s="65"/>
      <c r="R11" s="65"/>
      <c r="S11" s="108"/>
      <c r="T11" s="108"/>
      <c r="U11" s="108"/>
      <c r="V11" s="107"/>
      <c r="W11" s="109"/>
    </row>
    <row r="12" ht="23.25" customHeight="1" spans="1:26">
      <c r="A12" s="34"/>
      <c r="B12" s="36"/>
      <c r="C12" s="36"/>
      <c r="D12" s="36"/>
      <c r="E12" s="36"/>
      <c r="F12" s="36">
        <f ca="1">NOW()</f>
        <v>45051.464837963</v>
      </c>
      <c r="G12" s="37"/>
      <c r="H12" s="37"/>
      <c r="I12" s="37"/>
      <c r="J12" s="37"/>
      <c r="K12" s="37"/>
      <c r="L12" s="37"/>
      <c r="M12" s="37"/>
      <c r="N12" s="37"/>
      <c r="O12" s="37"/>
      <c r="P12" s="37"/>
      <c r="Q12" s="37"/>
      <c r="R12" s="110" t="str">
        <f>IF(AND(D6&gt;0,V8&gt;0,D6&lt;&gt;V8),"错误,公务卡报销金额合计数与批示金额不一致","")</f>
        <v/>
      </c>
      <c r="S12" s="111"/>
      <c r="T12" s="111"/>
      <c r="U12" s="111"/>
      <c r="V12" s="107"/>
      <c r="W12" s="109"/>
      <c r="Z12" s="9"/>
    </row>
    <row r="13" ht="14.25" customHeight="1" spans="1:23">
      <c r="A13" s="34"/>
      <c r="B13" s="38" t="s">
        <v>12</v>
      </c>
      <c r="C13" s="39" t="str">
        <f>IF(LEN(D2)=0,"",D2)</f>
        <v/>
      </c>
      <c r="D13" s="40"/>
      <c r="E13" s="40"/>
      <c r="F13" s="40"/>
      <c r="G13" s="41"/>
      <c r="H13" s="42" t="str">
        <f>"支出
渠道"</f>
        <v>支出
渠道</v>
      </c>
      <c r="I13" s="80"/>
      <c r="J13" s="81">
        <f>D3</f>
        <v>0</v>
      </c>
      <c r="K13" s="82"/>
      <c r="L13" s="82"/>
      <c r="M13" s="42" t="s">
        <v>13</v>
      </c>
      <c r="N13" s="83"/>
      <c r="O13" s="84"/>
      <c r="P13" s="85" t="str">
        <f>IF(LEN(D4)=0,"",D4)</f>
        <v/>
      </c>
      <c r="Q13" s="94"/>
      <c r="R13" s="112"/>
      <c r="S13" s="85" t="s">
        <v>14</v>
      </c>
      <c r="T13" s="94"/>
      <c r="U13" s="112"/>
      <c r="V13" s="107"/>
      <c r="W13" s="109"/>
    </row>
    <row r="14" ht="14.25" customHeight="1" spans="1:23">
      <c r="A14" s="34"/>
      <c r="B14" s="43"/>
      <c r="C14" s="44"/>
      <c r="D14" s="45"/>
      <c r="E14" s="45"/>
      <c r="F14" s="45"/>
      <c r="G14" s="46"/>
      <c r="H14" s="47"/>
      <c r="I14" s="86"/>
      <c r="J14" s="87"/>
      <c r="K14" s="88"/>
      <c r="L14" s="88"/>
      <c r="M14" s="89"/>
      <c r="N14" s="90"/>
      <c r="O14" s="91"/>
      <c r="P14" s="92"/>
      <c r="Q14" s="113"/>
      <c r="R14" s="114"/>
      <c r="S14" s="92"/>
      <c r="T14" s="113"/>
      <c r="U14" s="114"/>
      <c r="V14" s="107"/>
      <c r="W14" s="68"/>
    </row>
    <row r="15" ht="14.25" customHeight="1" spans="1:25">
      <c r="A15" s="34"/>
      <c r="B15" s="48" t="s">
        <v>15</v>
      </c>
      <c r="C15" s="49" t="str">
        <f>IF(LEN(D5)=0,"",D5)</f>
        <v/>
      </c>
      <c r="D15" s="50"/>
      <c r="E15" s="50"/>
      <c r="F15" s="50"/>
      <c r="G15" s="50"/>
      <c r="H15" s="50"/>
      <c r="I15" s="50"/>
      <c r="J15" s="50"/>
      <c r="K15" s="93"/>
      <c r="L15" s="93"/>
      <c r="M15" s="93"/>
      <c r="N15" s="93"/>
      <c r="O15" s="93"/>
      <c r="P15" s="93"/>
      <c r="Q15" s="93"/>
      <c r="R15" s="115"/>
      <c r="S15" s="116" t="str">
        <f>K2</f>
        <v>对私转账</v>
      </c>
      <c r="T15" s="117"/>
      <c r="U15" s="118"/>
      <c r="V15" s="107"/>
      <c r="W15" s="119"/>
      <c r="Y15" s="158"/>
    </row>
    <row r="16" ht="14.25" customHeight="1" spans="1:23">
      <c r="A16" s="34"/>
      <c r="B16" s="48"/>
      <c r="C16" s="49"/>
      <c r="D16" s="50"/>
      <c r="E16" s="50"/>
      <c r="F16" s="50"/>
      <c r="G16" s="50"/>
      <c r="H16" s="50"/>
      <c r="I16" s="50"/>
      <c r="J16" s="50"/>
      <c r="K16" s="93"/>
      <c r="L16" s="93"/>
      <c r="M16" s="93"/>
      <c r="N16" s="93"/>
      <c r="O16" s="93"/>
      <c r="P16" s="93"/>
      <c r="Q16" s="93"/>
      <c r="R16" s="115"/>
      <c r="S16" s="120"/>
      <c r="T16" s="121"/>
      <c r="U16" s="122"/>
      <c r="V16" s="107"/>
      <c r="W16" s="68"/>
    </row>
    <row r="17" ht="25.5" customHeight="1" spans="1:23">
      <c r="A17" s="34"/>
      <c r="B17" s="51" t="s">
        <v>16</v>
      </c>
      <c r="C17" s="52" t="s">
        <v>17</v>
      </c>
      <c r="D17" s="53"/>
      <c r="E17" s="54" t="str">
        <f>IF((D6-INT(D6))=0,TEXT(D6,"[DBNUM2]")&amp;"元整",IF(INT(D6*10)-D6*10=0,TEXT(INT(D6),"[DBNUM2]")&amp;"元"&amp;TEXT((INT(D6*10)-INT(D6)*10),"[DBNUM2]")&amp;"角整",TEXT(INT(D6),"[DBNUM2]")&amp;"元"&amp;IF(INT(D6*10)-INT(D6)*10=0,"零",TEXT(INT(D6*10)-INT(D6)*10,"[DBNUM2]")&amp;"角")&amp;TEXT(RIGHT(D6,1),"[DBNUM2]")&amp;"分"))</f>
        <v>零元整</v>
      </c>
      <c r="F17" s="54"/>
      <c r="G17" s="54"/>
      <c r="H17" s="54"/>
      <c r="I17" s="54"/>
      <c r="J17" s="54"/>
      <c r="K17" s="94"/>
      <c r="L17" s="95" t="s">
        <v>18</v>
      </c>
      <c r="M17" s="95" t="s">
        <v>19</v>
      </c>
      <c r="N17" s="95" t="s">
        <v>20</v>
      </c>
      <c r="O17" s="95" t="s">
        <v>21</v>
      </c>
      <c r="P17" s="96" t="s">
        <v>22</v>
      </c>
      <c r="Q17" s="95" t="s">
        <v>23</v>
      </c>
      <c r="R17" s="123" t="s">
        <v>24</v>
      </c>
      <c r="S17" s="124" t="str">
        <f>I3&amp;" "&amp;K3</f>
        <v>户名 </v>
      </c>
      <c r="T17" s="125"/>
      <c r="U17" s="126"/>
      <c r="V17" s="107"/>
      <c r="W17" s="127"/>
    </row>
    <row r="18" ht="26.25" customHeight="1" spans="1:23">
      <c r="A18" s="34"/>
      <c r="B18" s="51"/>
      <c r="C18" s="55"/>
      <c r="D18" s="56"/>
      <c r="E18" s="57"/>
      <c r="F18" s="57"/>
      <c r="G18" s="57"/>
      <c r="H18" s="57"/>
      <c r="I18" s="57"/>
      <c r="J18" s="57"/>
      <c r="K18" s="97" t="str">
        <f>IF(LEN(TEXT(INT(D6),"0"))&gt;=6,MID(TEXT(INT(D6),"0"),LEN(TEXT(INT(D6),"0"))-5,1),IF(LEN(TEXT(INT(D6),"0"))=5,"￥",""))</f>
        <v/>
      </c>
      <c r="L18" s="98" t="str">
        <f>IF(LEN(TEXT(INT(D6),"0"))&gt;=5,MID(TEXT(INT(D6),"0"),LEN(TEXT(INT(D6),"0"))-4,1),IF(LEN(TEXT(INT(D6),"0"))=4,"￥",""))</f>
        <v/>
      </c>
      <c r="M18" s="98" t="str">
        <f>IF(LEN(TEXT(INT(D6),"0"))&gt;=4,MID(TEXT(INT(D6),"0"),LEN(TEXT(INT(D6),"0"))-3,1),IF(LEN(TEXT(INT(D6),"0"))=3,"￥",""))</f>
        <v/>
      </c>
      <c r="N18" s="98" t="str">
        <f>IF(LEN(TEXT(INT(D6),"0"))&gt;=3,MID(TEXT(INT(D6),"0"),LEN(TEXT(INT(D6),"0"))-2,1),IF(LEN(TEXT(INT(D6),"0"))=2,"￥",""))</f>
        <v/>
      </c>
      <c r="O18" s="98" t="str">
        <f>IF(LEN(TEXT(INT(D6),"0"))&gt;=2,MID(TEXT(INT(D6),"0"),LEN(TEXT(INT(D6),"0"))-1,1),IF(LEN(TEXT(INT(D6),"0"))=1,"￥",""))</f>
        <v>￥</v>
      </c>
      <c r="P18" s="98" t="str">
        <f>IF(LEN(TEXT(INT(D6),"0"))&gt;=1,MID(TEXT(INT(D6),"0"),LEN(TEXT(INT(D6),"0")),1),"")</f>
        <v>0</v>
      </c>
      <c r="Q18" s="98" t="str">
        <f>LEFT(RIGHT(TEXT(D6,"0.00"),2),1)</f>
        <v>0</v>
      </c>
      <c r="R18" s="116" t="str">
        <f>RIGHT(TEXT(D6,"0.00"),1)</f>
        <v>0</v>
      </c>
      <c r="S18" s="128" t="str">
        <f>IF(K2="还公务卡",I4&amp;" "&amp;定义!F3,I4&amp;" "&amp;K4)</f>
        <v>账号 </v>
      </c>
      <c r="T18" s="129"/>
      <c r="U18" s="130"/>
      <c r="V18" s="107"/>
      <c r="W18" s="68"/>
    </row>
    <row r="19" ht="25.5" customHeight="1" spans="1:23">
      <c r="A19" s="34"/>
      <c r="B19" s="39" t="s">
        <v>25</v>
      </c>
      <c r="C19" s="58" t="s">
        <v>26</v>
      </c>
      <c r="D19" s="58"/>
      <c r="E19" s="58"/>
      <c r="F19" s="58"/>
      <c r="G19" s="58"/>
      <c r="H19" s="58"/>
      <c r="I19" s="58" t="s">
        <v>27</v>
      </c>
      <c r="J19" s="58"/>
      <c r="K19" s="58"/>
      <c r="L19" s="58"/>
      <c r="M19" s="58"/>
      <c r="N19" s="58"/>
      <c r="O19" s="58"/>
      <c r="P19" s="58"/>
      <c r="Q19" s="58"/>
      <c r="R19" s="58"/>
      <c r="S19" s="131" t="s">
        <v>28</v>
      </c>
      <c r="T19" s="131"/>
      <c r="U19" s="131"/>
      <c r="V19" s="107"/>
      <c r="W19" s="132"/>
    </row>
    <row r="20" ht="18.75" customHeight="1" spans="1:23">
      <c r="A20" s="34"/>
      <c r="B20" s="49"/>
      <c r="C20" s="59"/>
      <c r="D20" s="59"/>
      <c r="E20" s="59"/>
      <c r="F20" s="59"/>
      <c r="G20" s="59"/>
      <c r="H20" s="59"/>
      <c r="I20" s="59"/>
      <c r="J20" s="59"/>
      <c r="K20" s="59"/>
      <c r="L20" s="59"/>
      <c r="M20" s="59"/>
      <c r="N20" s="59"/>
      <c r="O20" s="59"/>
      <c r="P20" s="59"/>
      <c r="Q20" s="59"/>
      <c r="R20" s="59"/>
      <c r="S20" s="133"/>
      <c r="T20" s="133"/>
      <c r="U20" s="133"/>
      <c r="V20" s="107"/>
      <c r="W20" s="9"/>
    </row>
    <row r="21" ht="18.75" customHeight="1" spans="1:23">
      <c r="A21" s="34"/>
      <c r="B21" s="49"/>
      <c r="C21" s="59"/>
      <c r="D21" s="59"/>
      <c r="E21" s="59"/>
      <c r="F21" s="59"/>
      <c r="G21" s="59"/>
      <c r="H21" s="59"/>
      <c r="I21" s="59"/>
      <c r="J21" s="59"/>
      <c r="K21" s="59"/>
      <c r="L21" s="59"/>
      <c r="M21" s="59"/>
      <c r="N21" s="59"/>
      <c r="O21" s="59"/>
      <c r="P21" s="59"/>
      <c r="Q21" s="59"/>
      <c r="R21" s="59"/>
      <c r="S21" s="133"/>
      <c r="T21" s="133"/>
      <c r="U21" s="133"/>
      <c r="V21" s="134"/>
      <c r="W21" s="135"/>
    </row>
    <row r="22" ht="18.75" customHeight="1" spans="1:23">
      <c r="A22" s="34"/>
      <c r="B22" s="49"/>
      <c r="C22" s="59"/>
      <c r="D22" s="59"/>
      <c r="E22" s="59"/>
      <c r="F22" s="59"/>
      <c r="G22" s="59"/>
      <c r="H22" s="59"/>
      <c r="I22" s="59"/>
      <c r="J22" s="59"/>
      <c r="K22" s="59"/>
      <c r="L22" s="59"/>
      <c r="M22" s="59"/>
      <c r="N22" s="59"/>
      <c r="O22" s="59"/>
      <c r="P22" s="59"/>
      <c r="Q22" s="59"/>
      <c r="R22" s="59"/>
      <c r="S22" s="133"/>
      <c r="T22" s="133"/>
      <c r="U22" s="133"/>
      <c r="V22" s="134"/>
      <c r="W22" s="135"/>
    </row>
    <row r="23" ht="18.75" customHeight="1" spans="1:23">
      <c r="A23" s="34"/>
      <c r="B23" s="49"/>
      <c r="C23" s="59"/>
      <c r="D23" s="59"/>
      <c r="E23" s="59"/>
      <c r="F23" s="59"/>
      <c r="G23" s="59"/>
      <c r="H23" s="59"/>
      <c r="I23" s="59"/>
      <c r="J23" s="59"/>
      <c r="K23" s="59"/>
      <c r="L23" s="59"/>
      <c r="M23" s="59"/>
      <c r="N23" s="59"/>
      <c r="O23" s="59"/>
      <c r="P23" s="59"/>
      <c r="Q23" s="59"/>
      <c r="R23" s="59"/>
      <c r="S23" s="133"/>
      <c r="T23" s="133"/>
      <c r="U23" s="133"/>
      <c r="V23" s="107"/>
      <c r="W23" s="119"/>
    </row>
    <row r="24" ht="18.75" customHeight="1" spans="1:23">
      <c r="A24" s="34"/>
      <c r="B24" s="49"/>
      <c r="C24" s="59"/>
      <c r="D24" s="59"/>
      <c r="E24" s="59"/>
      <c r="F24" s="59"/>
      <c r="G24" s="59"/>
      <c r="H24" s="59"/>
      <c r="I24" s="59"/>
      <c r="J24" s="59"/>
      <c r="K24" s="59"/>
      <c r="L24" s="59"/>
      <c r="M24" s="59"/>
      <c r="N24" s="59"/>
      <c r="O24" s="59"/>
      <c r="P24" s="59"/>
      <c r="Q24" s="59"/>
      <c r="R24" s="59"/>
      <c r="S24" s="133"/>
      <c r="T24" s="133"/>
      <c r="U24" s="133"/>
      <c r="V24" s="107"/>
      <c r="W24" s="136"/>
    </row>
    <row r="25" ht="18.75" customHeight="1" spans="1:23">
      <c r="A25" s="34"/>
      <c r="B25" s="49"/>
      <c r="C25" s="59"/>
      <c r="D25" s="59"/>
      <c r="E25" s="59"/>
      <c r="F25" s="59"/>
      <c r="G25" s="59"/>
      <c r="H25" s="59"/>
      <c r="I25" s="59"/>
      <c r="J25" s="59"/>
      <c r="K25" s="59"/>
      <c r="L25" s="59"/>
      <c r="M25" s="59"/>
      <c r="N25" s="59"/>
      <c r="O25" s="59"/>
      <c r="P25" s="59"/>
      <c r="Q25" s="59"/>
      <c r="R25" s="59"/>
      <c r="S25" s="133"/>
      <c r="T25" s="133"/>
      <c r="U25" s="133"/>
      <c r="V25" s="107"/>
      <c r="W25" s="119"/>
    </row>
    <row r="26" ht="24.75" customHeight="1" spans="1:23">
      <c r="A26" s="34"/>
      <c r="B26" s="58" t="s">
        <v>29</v>
      </c>
      <c r="C26" s="60" t="str">
        <f>IF(LEN(K7)=0,"",K7)</f>
        <v/>
      </c>
      <c r="D26" s="61"/>
      <c r="E26" s="61"/>
      <c r="F26" s="61"/>
      <c r="G26" s="61"/>
      <c r="H26" s="61"/>
      <c r="I26" s="61"/>
      <c r="J26" s="61"/>
      <c r="K26" s="61"/>
      <c r="L26" s="61"/>
      <c r="M26" s="61"/>
      <c r="N26" s="61"/>
      <c r="O26" s="61"/>
      <c r="P26" s="61"/>
      <c r="Q26" s="61"/>
      <c r="R26" s="61"/>
      <c r="S26" s="61"/>
      <c r="T26" s="61"/>
      <c r="U26" s="137"/>
      <c r="V26" s="107"/>
      <c r="W26" s="119"/>
    </row>
    <row r="27" s="17" customFormat="1" ht="21.75" customHeight="1" spans="1:24">
      <c r="A27" s="62"/>
      <c r="B27" s="63"/>
      <c r="C27" s="63"/>
      <c r="D27" s="63"/>
      <c r="E27" s="63"/>
      <c r="F27" s="63"/>
      <c r="G27" s="63"/>
      <c r="H27" s="63"/>
      <c r="I27" s="63"/>
      <c r="J27" s="63"/>
      <c r="K27" s="99"/>
      <c r="L27" s="99"/>
      <c r="M27" s="99"/>
      <c r="N27" s="99"/>
      <c r="O27" s="99"/>
      <c r="P27" s="99"/>
      <c r="Q27" s="99"/>
      <c r="R27" s="99"/>
      <c r="S27" s="138"/>
      <c r="T27" s="138"/>
      <c r="U27" s="138"/>
      <c r="V27" s="68"/>
      <c r="W27" s="139"/>
      <c r="X27" s="140"/>
    </row>
    <row r="28" ht="15.75" customHeight="1" spans="1:24">
      <c r="A28" s="62"/>
      <c r="B28" s="64"/>
      <c r="C28" s="65"/>
      <c r="D28" s="65"/>
      <c r="E28" s="65"/>
      <c r="F28" s="65"/>
      <c r="G28" s="65"/>
      <c r="H28" s="65"/>
      <c r="I28" s="65"/>
      <c r="J28" s="65"/>
      <c r="K28" s="65"/>
      <c r="L28" s="65"/>
      <c r="M28" s="65"/>
      <c r="N28" s="65"/>
      <c r="O28" s="65"/>
      <c r="P28" s="65"/>
      <c r="Q28" s="65"/>
      <c r="R28" s="65"/>
      <c r="S28" s="65"/>
      <c r="T28" s="65"/>
      <c r="U28" s="65"/>
      <c r="V28" s="107"/>
      <c r="W28" s="141"/>
      <c r="X28" s="142"/>
    </row>
    <row r="29" ht="15.75" customHeight="1" spans="1:24">
      <c r="A29" s="62"/>
      <c r="B29" s="64"/>
      <c r="C29" s="65"/>
      <c r="D29" s="65"/>
      <c r="E29" s="65"/>
      <c r="F29" s="65"/>
      <c r="G29" s="65"/>
      <c r="H29" s="65"/>
      <c r="I29" s="65"/>
      <c r="J29" s="65"/>
      <c r="K29" s="65"/>
      <c r="L29" s="65"/>
      <c r="M29" s="65"/>
      <c r="N29" s="65"/>
      <c r="O29" s="65"/>
      <c r="P29" s="65"/>
      <c r="Q29" s="65"/>
      <c r="R29" s="65"/>
      <c r="S29" s="65"/>
      <c r="T29" s="65"/>
      <c r="U29" s="65"/>
      <c r="V29" s="107"/>
      <c r="W29" s="141"/>
      <c r="X29" s="142"/>
    </row>
    <row r="30" ht="15.75" customHeight="1" spans="1:24">
      <c r="A30" s="62"/>
      <c r="B30" s="64"/>
      <c r="C30" s="65"/>
      <c r="D30" s="65"/>
      <c r="E30" s="65"/>
      <c r="F30" s="65"/>
      <c r="G30" s="65"/>
      <c r="H30" s="65"/>
      <c r="I30" s="65"/>
      <c r="J30" s="65"/>
      <c r="K30" s="65"/>
      <c r="L30" s="65"/>
      <c r="M30" s="65"/>
      <c r="N30" s="65"/>
      <c r="O30" s="65"/>
      <c r="P30" s="65"/>
      <c r="Q30" s="65"/>
      <c r="R30" s="65"/>
      <c r="S30" s="65"/>
      <c r="T30" s="65"/>
      <c r="U30" s="65"/>
      <c r="V30" s="107"/>
      <c r="W30" s="141"/>
      <c r="X30" s="142"/>
    </row>
    <row r="31" ht="15.75" customHeight="1" spans="1:24">
      <c r="A31" s="62"/>
      <c r="B31" s="66" t="s">
        <v>30</v>
      </c>
      <c r="C31" s="65"/>
      <c r="D31" s="65"/>
      <c r="E31" s="65"/>
      <c r="F31" s="65"/>
      <c r="G31" s="65"/>
      <c r="H31" s="65"/>
      <c r="I31" s="65"/>
      <c r="J31" s="65"/>
      <c r="K31" s="65"/>
      <c r="L31" s="65"/>
      <c r="M31" s="65"/>
      <c r="N31" s="65"/>
      <c r="O31" s="65"/>
      <c r="P31" s="65"/>
      <c r="Q31" s="65"/>
      <c r="R31" s="143"/>
      <c r="S31" s="144" t="str">
        <f>IF($K$2="还公务卡","姓名 "&amp;K3&amp;" 卡号 "&amp;K4,"")</f>
        <v/>
      </c>
      <c r="T31" s="144"/>
      <c r="U31" s="144"/>
      <c r="V31" s="145"/>
      <c r="W31" s="146"/>
      <c r="X31" s="142"/>
    </row>
    <row r="32" ht="15.75" customHeight="1" spans="1:24">
      <c r="A32" s="62"/>
      <c r="B32" s="67" t="s">
        <v>31</v>
      </c>
      <c r="C32" s="15"/>
      <c r="D32" s="15"/>
      <c r="E32" s="15"/>
      <c r="F32" s="15"/>
      <c r="G32" s="15"/>
      <c r="H32" s="15"/>
      <c r="I32" s="15"/>
      <c r="J32" s="15"/>
      <c r="K32" s="15"/>
      <c r="L32" s="15"/>
      <c r="M32" s="15"/>
      <c r="N32" s="15"/>
      <c r="O32" s="15"/>
      <c r="P32" s="15"/>
      <c r="Q32" s="65"/>
      <c r="R32" s="147"/>
      <c r="S32" s="148"/>
      <c r="T32" s="149"/>
      <c r="U32" s="149"/>
      <c r="V32" s="150"/>
      <c r="W32" s="146"/>
      <c r="X32" s="142"/>
    </row>
    <row r="33" s="18" customFormat="1" ht="15.75" customHeight="1" spans="1:24">
      <c r="A33" s="62"/>
      <c r="B33" s="67" t="s">
        <v>32</v>
      </c>
      <c r="C33" s="67"/>
      <c r="D33" s="67"/>
      <c r="E33" s="67"/>
      <c r="F33" s="67"/>
      <c r="G33" s="67"/>
      <c r="H33" s="67"/>
      <c r="I33" s="67"/>
      <c r="J33" s="67"/>
      <c r="K33" s="67"/>
      <c r="L33" s="67"/>
      <c r="M33" s="67"/>
      <c r="N33" s="67"/>
      <c r="O33" s="67"/>
      <c r="P33" s="15"/>
      <c r="Q33" s="65"/>
      <c r="R33" s="147"/>
      <c r="S33" s="151"/>
      <c r="T33" s="149"/>
      <c r="U33" s="149"/>
      <c r="V33" s="150"/>
      <c r="W33" s="152"/>
      <c r="X33" s="153"/>
    </row>
    <row r="34" s="18" customFormat="1" ht="15.75" customHeight="1" spans="1:24">
      <c r="A34" s="62"/>
      <c r="B34" s="67" t="s">
        <v>33</v>
      </c>
      <c r="C34" s="68"/>
      <c r="D34" s="68"/>
      <c r="E34" s="68"/>
      <c r="F34" s="68"/>
      <c r="G34" s="68"/>
      <c r="H34" s="68"/>
      <c r="I34" s="68"/>
      <c r="J34" s="68"/>
      <c r="K34" s="68"/>
      <c r="L34" s="65"/>
      <c r="M34" s="65"/>
      <c r="N34" s="65"/>
      <c r="O34" s="65"/>
      <c r="P34" s="65"/>
      <c r="Q34" s="65"/>
      <c r="R34" s="147"/>
      <c r="S34" s="151"/>
      <c r="T34" s="149"/>
      <c r="U34" s="149"/>
      <c r="V34" s="154"/>
      <c r="W34" s="107"/>
      <c r="X34" s="155"/>
    </row>
    <row r="35" ht="15.75" customHeight="1" spans="1:23">
      <c r="A35" s="62"/>
      <c r="B35" s="69"/>
      <c r="C35" s="69"/>
      <c r="D35" s="69"/>
      <c r="E35" s="69"/>
      <c r="F35" s="69"/>
      <c r="G35" s="69"/>
      <c r="H35" s="69"/>
      <c r="I35" s="69"/>
      <c r="J35" s="69"/>
      <c r="K35" s="69"/>
      <c r="L35" s="69"/>
      <c r="M35" s="69"/>
      <c r="N35" s="69"/>
      <c r="O35" s="65"/>
      <c r="P35" s="65"/>
      <c r="Q35" s="65"/>
      <c r="R35" s="147"/>
      <c r="V35" s="145"/>
      <c r="W35" s="107"/>
    </row>
    <row r="36" ht="6" hidden="1" customHeight="1" spans="1:21">
      <c r="A36" s="62"/>
      <c r="S36" s="19"/>
      <c r="T36" s="19"/>
      <c r="U36" s="19"/>
    </row>
    <row r="37" ht="16.35" hidden="1" spans="1:22">
      <c r="A37" s="70"/>
      <c r="B37" s="71"/>
      <c r="C37" s="71"/>
      <c r="D37" s="71"/>
      <c r="E37" s="71"/>
      <c r="F37" s="71"/>
      <c r="G37" s="71"/>
      <c r="H37" s="71"/>
      <c r="I37" s="71"/>
      <c r="J37" s="71"/>
      <c r="K37" s="71"/>
      <c r="L37" s="71"/>
      <c r="M37" s="71"/>
      <c r="N37" s="71"/>
      <c r="O37" s="71"/>
      <c r="P37" s="71"/>
      <c r="Q37" s="71"/>
      <c r="R37" s="71"/>
      <c r="V37" s="71"/>
    </row>
    <row r="38" spans="1:23">
      <c r="A38" s="19"/>
      <c r="B38" s="19"/>
      <c r="C38" s="19"/>
      <c r="D38" s="19"/>
      <c r="E38" s="19"/>
      <c r="F38" s="19"/>
      <c r="G38" s="19"/>
      <c r="H38" s="19"/>
      <c r="I38" s="19"/>
      <c r="J38" s="19"/>
      <c r="K38" s="19"/>
      <c r="L38" s="19"/>
      <c r="M38" s="19"/>
      <c r="N38" s="19"/>
      <c r="O38" s="19"/>
      <c r="P38" s="19"/>
      <c r="Q38" s="19"/>
      <c r="R38" s="19"/>
      <c r="V38" s="19"/>
      <c r="W38" s="19"/>
    </row>
    <row r="43" spans="24:26">
      <c r="X43" s="156">
        <v>2009</v>
      </c>
      <c r="Y43" t="s">
        <v>34</v>
      </c>
      <c r="Z43" t="s">
        <v>34</v>
      </c>
    </row>
    <row r="44" spans="24:26">
      <c r="X44" s="156">
        <v>2003</v>
      </c>
      <c r="Y44" t="s">
        <v>35</v>
      </c>
      <c r="Z44" t="s">
        <v>35</v>
      </c>
    </row>
    <row r="45" spans="24:26">
      <c r="X45" s="156">
        <v>2004</v>
      </c>
      <c r="Y45" t="s">
        <v>36</v>
      </c>
      <c r="Z45" t="s">
        <v>36</v>
      </c>
    </row>
    <row r="46" spans="24:26">
      <c r="X46" s="156">
        <v>1001</v>
      </c>
      <c r="Y46" t="s">
        <v>37</v>
      </c>
      <c r="Z46" t="s">
        <v>37</v>
      </c>
    </row>
    <row r="47" spans="24:26">
      <c r="X47" s="156">
        <v>1002</v>
      </c>
      <c r="Y47" t="s">
        <v>38</v>
      </c>
      <c r="Z47" t="s">
        <v>38</v>
      </c>
    </row>
    <row r="48" spans="24:26">
      <c r="X48" s="156">
        <v>1003</v>
      </c>
      <c r="Y48" t="s">
        <v>39</v>
      </c>
      <c r="Z48" t="s">
        <v>39</v>
      </c>
    </row>
    <row r="49" spans="24:26">
      <c r="X49" s="156">
        <v>1004</v>
      </c>
      <c r="Y49" t="s">
        <v>40</v>
      </c>
      <c r="Z49" t="s">
        <v>40</v>
      </c>
    </row>
    <row r="50" spans="24:26">
      <c r="X50" s="156">
        <v>1005</v>
      </c>
      <c r="Y50" t="s">
        <v>41</v>
      </c>
      <c r="Z50" t="s">
        <v>41</v>
      </c>
    </row>
    <row r="51" spans="24:26">
      <c r="X51" s="156">
        <v>1006</v>
      </c>
      <c r="Y51" t="s">
        <v>42</v>
      </c>
      <c r="Z51" t="s">
        <v>42</v>
      </c>
    </row>
    <row r="52" spans="24:26">
      <c r="X52" s="156">
        <v>1007</v>
      </c>
      <c r="Y52" t="s">
        <v>43</v>
      </c>
      <c r="Z52" t="s">
        <v>43</v>
      </c>
    </row>
    <row r="53" spans="24:26">
      <c r="X53" s="156">
        <v>1008</v>
      </c>
      <c r="Y53" t="s">
        <v>44</v>
      </c>
      <c r="Z53" t="s">
        <v>44</v>
      </c>
    </row>
    <row r="54" spans="24:26">
      <c r="X54" s="156">
        <v>1009</v>
      </c>
      <c r="Y54" t="s">
        <v>45</v>
      </c>
      <c r="Z54" t="s">
        <v>45</v>
      </c>
    </row>
    <row r="55" spans="24:26">
      <c r="X55" s="156">
        <v>1010</v>
      </c>
      <c r="Y55" t="s">
        <v>46</v>
      </c>
      <c r="Z55" t="s">
        <v>46</v>
      </c>
    </row>
    <row r="56" spans="24:26">
      <c r="X56" s="156">
        <v>1011</v>
      </c>
      <c r="Y56" t="s">
        <v>47</v>
      </c>
      <c r="Z56" t="s">
        <v>47</v>
      </c>
    </row>
    <row r="57" spans="24:26">
      <c r="X57" s="156">
        <v>2005</v>
      </c>
      <c r="Y57" t="s">
        <v>48</v>
      </c>
      <c r="Z57" t="s">
        <v>48</v>
      </c>
    </row>
    <row r="58" spans="24:26">
      <c r="X58" s="156">
        <v>1012</v>
      </c>
      <c r="Y58" t="s">
        <v>49</v>
      </c>
      <c r="Z58" t="s">
        <v>49</v>
      </c>
    </row>
    <row r="59" spans="24:26">
      <c r="X59" s="156">
        <v>1013</v>
      </c>
      <c r="Y59" t="s">
        <v>50</v>
      </c>
      <c r="Z59" t="s">
        <v>50</v>
      </c>
    </row>
    <row r="60" spans="24:26">
      <c r="X60" s="156">
        <v>1014</v>
      </c>
      <c r="Y60" t="s">
        <v>51</v>
      </c>
      <c r="Z60" t="s">
        <v>51</v>
      </c>
    </row>
    <row r="61" spans="24:26">
      <c r="X61" s="156">
        <v>1015</v>
      </c>
      <c r="Y61" t="s">
        <v>52</v>
      </c>
      <c r="Z61" t="s">
        <v>52</v>
      </c>
    </row>
    <row r="62" spans="24:26">
      <c r="X62" s="156">
        <v>1016</v>
      </c>
      <c r="Y62" t="s">
        <v>53</v>
      </c>
      <c r="Z62" t="s">
        <v>53</v>
      </c>
    </row>
    <row r="63" spans="24:26">
      <c r="X63" s="156">
        <v>1018</v>
      </c>
      <c r="Y63" t="s">
        <v>54</v>
      </c>
      <c r="Z63" t="s">
        <v>54</v>
      </c>
    </row>
    <row r="64" spans="24:26">
      <c r="X64" s="157">
        <v>2006</v>
      </c>
      <c r="Y64" t="s">
        <v>55</v>
      </c>
      <c r="Z64" t="s">
        <v>55</v>
      </c>
    </row>
    <row r="66" spans="25:25">
      <c r="Y66" t="s">
        <v>56</v>
      </c>
    </row>
    <row r="67" spans="25:25">
      <c r="Y67" t="s">
        <v>3</v>
      </c>
    </row>
    <row r="69" spans="24:25">
      <c r="X69" s="19" t="s">
        <v>57</v>
      </c>
      <c r="Y69" t="s">
        <v>58</v>
      </c>
    </row>
    <row r="70" spans="24:25">
      <c r="X70" s="19" t="s">
        <v>59</v>
      </c>
      <c r="Y70" t="s">
        <v>60</v>
      </c>
    </row>
    <row r="71" spans="24:25">
      <c r="X71" s="19" t="s">
        <v>61</v>
      </c>
      <c r="Y71" t="s">
        <v>62</v>
      </c>
    </row>
    <row r="72" spans="25:25">
      <c r="Y72" t="s">
        <v>63</v>
      </c>
    </row>
    <row r="73" spans="25:25">
      <c r="Y73" t="s">
        <v>64</v>
      </c>
    </row>
    <row r="74" spans="25:25">
      <c r="Y74" t="s">
        <v>65</v>
      </c>
    </row>
    <row r="75" spans="25:25">
      <c r="Y75" t="s">
        <v>66</v>
      </c>
    </row>
    <row r="76" spans="25:25">
      <c r="Y76" t="s">
        <v>67</v>
      </c>
    </row>
    <row r="77" spans="25:25">
      <c r="Y77" t="s">
        <v>68</v>
      </c>
    </row>
    <row r="78" spans="25:25">
      <c r="Y78" t="s">
        <v>69</v>
      </c>
    </row>
  </sheetData>
  <protectedRanges>
    <protectedRange sqref="T3:W7" name="区域3"/>
    <protectedRange sqref="K2:S7" name="区域2"/>
    <protectedRange sqref="D2:H7" name="区域1"/>
  </protectedRanges>
  <mergeCells count="67">
    <mergeCell ref="B1:W1"/>
    <mergeCell ref="B2:C2"/>
    <mergeCell ref="D2:H2"/>
    <mergeCell ref="I2:J2"/>
    <mergeCell ref="K2:S2"/>
    <mergeCell ref="V2:W2"/>
    <mergeCell ref="B3:C3"/>
    <mergeCell ref="D3:H3"/>
    <mergeCell ref="I3:J3"/>
    <mergeCell ref="K3:S3"/>
    <mergeCell ref="V3:W3"/>
    <mergeCell ref="B4:C4"/>
    <mergeCell ref="D4:H4"/>
    <mergeCell ref="I4:J4"/>
    <mergeCell ref="K4:S4"/>
    <mergeCell ref="V4:W4"/>
    <mergeCell ref="B5:C5"/>
    <mergeCell ref="D5:H5"/>
    <mergeCell ref="I5:J5"/>
    <mergeCell ref="K5:S5"/>
    <mergeCell ref="V5:W5"/>
    <mergeCell ref="B6:C6"/>
    <mergeCell ref="D6:H6"/>
    <mergeCell ref="I6:J6"/>
    <mergeCell ref="K6:S6"/>
    <mergeCell ref="V6:W6"/>
    <mergeCell ref="B7:C7"/>
    <mergeCell ref="D7:H7"/>
    <mergeCell ref="I7:J7"/>
    <mergeCell ref="K7:S7"/>
    <mergeCell ref="V7:W7"/>
    <mergeCell ref="B8:S8"/>
    <mergeCell ref="V8:W8"/>
    <mergeCell ref="B9:W9"/>
    <mergeCell ref="B11:U11"/>
    <mergeCell ref="F12:Q12"/>
    <mergeCell ref="R12:U12"/>
    <mergeCell ref="S17:U17"/>
    <mergeCell ref="S18:U18"/>
    <mergeCell ref="C19:G19"/>
    <mergeCell ref="I19:R19"/>
    <mergeCell ref="S19:U19"/>
    <mergeCell ref="C26:U26"/>
    <mergeCell ref="B27:U27"/>
    <mergeCell ref="S31:V31"/>
    <mergeCell ref="A1:A9"/>
    <mergeCell ref="A10:A37"/>
    <mergeCell ref="B13:B14"/>
    <mergeCell ref="B15:B16"/>
    <mergeCell ref="B17:B18"/>
    <mergeCell ref="B19:B25"/>
    <mergeCell ref="W11:W13"/>
    <mergeCell ref="W15:W16"/>
    <mergeCell ref="W21:W22"/>
    <mergeCell ref="J13:L14"/>
    <mergeCell ref="M13:O14"/>
    <mergeCell ref="P13:R14"/>
    <mergeCell ref="S13:U14"/>
    <mergeCell ref="S15:U16"/>
    <mergeCell ref="E17:J18"/>
    <mergeCell ref="C13:G14"/>
    <mergeCell ref="H13:I14"/>
    <mergeCell ref="C15:R16"/>
    <mergeCell ref="C17:D18"/>
    <mergeCell ref="C20:G25"/>
    <mergeCell ref="I20:R25"/>
    <mergeCell ref="S20:U25"/>
  </mergeCells>
  <conditionalFormatting sqref="V3:W3">
    <cfRule type="cellIs" dxfId="0" priority="4" stopIfTrue="1" operator="greaterThan">
      <formula>$U$3</formula>
    </cfRule>
  </conditionalFormatting>
  <conditionalFormatting sqref="D4:H4">
    <cfRule type="cellIs" dxfId="0" priority="1" stopIfTrue="1" operator="lessThan">
      <formula>1</formula>
    </cfRule>
  </conditionalFormatting>
  <conditionalFormatting sqref="V8:W8">
    <cfRule type="cellIs" dxfId="0" priority="2" stopIfTrue="1" operator="greaterThan">
      <formula>$U8</formula>
    </cfRule>
  </conditionalFormatting>
  <conditionalFormatting sqref="V4:W7">
    <cfRule type="cellIs" dxfId="0" priority="3" stopIfTrue="1" operator="greaterThan">
      <formula>$U4</formula>
    </cfRule>
  </conditionalFormatting>
  <dataValidations count="4">
    <dataValidation type="list" allowBlank="1" showInputMessage="1" showErrorMessage="1" sqref="D2:H2">
      <formula1>$Z$43:$Z$64</formula1>
    </dataValidation>
    <dataValidation type="list" allowBlank="1" showInputMessage="1" showErrorMessage="1" sqref="D3:H3">
      <formula1>$X$69:$X$71</formula1>
    </dataValidation>
    <dataValidation type="list" allowBlank="1" showInputMessage="1" showErrorMessage="1" sqref="K2:S2">
      <formula1>$Y$66:$Y$67</formula1>
    </dataValidation>
    <dataValidation type="decimal" operator="between" allowBlank="1" showInputMessage="1" showErrorMessage="1" sqref="D6:H6">
      <formula1>0.01</formula1>
      <formula2>99999.99</formula2>
    </dataValidation>
  </dataValidations>
  <pageMargins left="1.37795275590551" right="0" top="0.393700787401575" bottom="0.393700787401575" header="0.118110236220472" footer="0.118110236220472"/>
  <pageSetup paperSize="9" orientation="landscape"/>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53"/>
  <sheetViews>
    <sheetView workbookViewId="0">
      <selection activeCell="B8" sqref="B8"/>
    </sheetView>
  </sheetViews>
  <sheetFormatPr defaultColWidth="9" defaultRowHeight="15.6" outlineLevelCol="7"/>
  <cols>
    <col min="2" max="2" width="17.4166666666667" customWidth="1"/>
    <col min="4" max="4" width="24.9166666666667" customWidth="1"/>
    <col min="5" max="5" width="18.5833333333333" customWidth="1"/>
    <col min="6" max="6" width="28.1666666666667" customWidth="1"/>
    <col min="7" max="7" width="27.9166666666667" customWidth="1"/>
    <col min="8" max="8" width="27.0833333333333" customWidth="1"/>
  </cols>
  <sheetData>
    <row r="1" spans="1:8">
      <c r="A1" s="1" t="s">
        <v>70</v>
      </c>
      <c r="B1" s="1" t="s">
        <v>71</v>
      </c>
      <c r="E1" s="2"/>
      <c r="F1" s="1" t="s">
        <v>72</v>
      </c>
      <c r="G1" s="1" t="s">
        <v>73</v>
      </c>
      <c r="H1" s="1" t="s">
        <v>74</v>
      </c>
    </row>
    <row r="2" spans="1:8">
      <c r="A2" s="3">
        <v>1</v>
      </c>
      <c r="B2" s="4" t="s">
        <v>75</v>
      </c>
      <c r="D2" s="5" t="s">
        <v>76</v>
      </c>
      <c r="E2" s="6" t="s">
        <v>77</v>
      </c>
      <c r="F2" s="2" t="str">
        <f>SUBSTITUTE(原始凭证汇总单!K4," ","")</f>
        <v/>
      </c>
      <c r="G2" s="7" t="str">
        <f>SUBSTITUTE(原始凭证汇总单!K5," ","")</f>
        <v/>
      </c>
      <c r="H2" s="2" t="str">
        <f>SUBSTITUTE(原始凭证汇总单!K6," ","")</f>
        <v/>
      </c>
    </row>
    <row r="3" spans="1:8">
      <c r="A3" s="3">
        <v>2</v>
      </c>
      <c r="B3" s="4" t="s">
        <v>56</v>
      </c>
      <c r="D3" s="8" t="s">
        <v>78</v>
      </c>
      <c r="E3" s="6" t="s">
        <v>79</v>
      </c>
      <c r="F3" s="2" t="str">
        <f>MID(F2,1,4)&amp;" "&amp;MID(F2,5,4)&amp;" "&amp;MID(F2,9,4)&amp;" "&amp;MID(F2,13,4)&amp;" "&amp;MID(F2,17,4)&amp;" "&amp;MID(F2,21,4)</f>
        <v>     </v>
      </c>
      <c r="G3" s="7" t="str">
        <f>MID(G2,1,4)&amp;" "&amp;MID(G2,5,4)&amp;" "&amp;MID(G2,9,4)&amp;" "&amp;MID(G2,13,4)&amp;" "&amp;MID(G2,17,4)&amp;" "&amp;MID(G2,21,4)</f>
        <v>     </v>
      </c>
      <c r="H3" s="2" t="str">
        <f>MID(H2,1,4)&amp;" "&amp;MID(H2,5,4)&amp;" "&amp;MID(H2,9,4)&amp;" "&amp;MID(H2,13,4)&amp;" "&amp;MID(H2,17,4)&amp;" "&amp;MID(H2,21,4)</f>
        <v>     </v>
      </c>
    </row>
    <row r="4" spans="4:4">
      <c r="D4" t="s">
        <v>80</v>
      </c>
    </row>
    <row r="5" spans="4:4">
      <c r="D5" s="9" t="s">
        <v>81</v>
      </c>
    </row>
    <row r="6" spans="4:4">
      <c r="D6" s="9" t="s">
        <v>82</v>
      </c>
    </row>
    <row r="7" spans="4:4">
      <c r="D7" s="9" t="s">
        <v>83</v>
      </c>
    </row>
    <row r="8" spans="4:4">
      <c r="D8" s="9" t="s">
        <v>84</v>
      </c>
    </row>
    <row r="9" spans="1:4">
      <c r="A9" s="10"/>
      <c r="B9" s="10"/>
      <c r="D9" s="9" t="s">
        <v>85</v>
      </c>
    </row>
    <row r="10" spans="2:4">
      <c r="B10" s="9"/>
      <c r="D10" s="9" t="s">
        <v>86</v>
      </c>
    </row>
    <row r="11" spans="2:4">
      <c r="B11" s="11" t="s">
        <v>87</v>
      </c>
      <c r="D11" s="9" t="s">
        <v>88</v>
      </c>
    </row>
    <row r="12" ht="31.2" spans="2:4">
      <c r="B12" s="12" t="s">
        <v>89</v>
      </c>
      <c r="D12" s="9" t="s">
        <v>90</v>
      </c>
    </row>
    <row r="13" ht="31.2" spans="2:4">
      <c r="B13" s="12" t="s">
        <v>91</v>
      </c>
      <c r="D13" s="9" t="s">
        <v>92</v>
      </c>
    </row>
    <row r="14" ht="31.2" spans="2:4">
      <c r="B14" s="13" t="s">
        <v>93</v>
      </c>
      <c r="D14" s="9" t="s">
        <v>94</v>
      </c>
    </row>
    <row r="15" spans="2:4">
      <c r="B15" s="14"/>
      <c r="D15" s="9" t="s">
        <v>95</v>
      </c>
    </row>
    <row r="16" spans="2:4">
      <c r="B16" s="15"/>
      <c r="D16" s="9" t="s">
        <v>96</v>
      </c>
    </row>
    <row r="17" spans="2:4">
      <c r="B17" s="16"/>
      <c r="D17" s="9" t="s">
        <v>97</v>
      </c>
    </row>
    <row r="18" spans="2:4">
      <c r="B18" s="16"/>
      <c r="D18" s="9" t="s">
        <v>98</v>
      </c>
    </row>
    <row r="19" spans="2:4">
      <c r="B19" s="16"/>
      <c r="D19" s="9" t="s">
        <v>99</v>
      </c>
    </row>
    <row r="20" spans="4:4">
      <c r="D20" s="9" t="s">
        <v>100</v>
      </c>
    </row>
    <row r="21" spans="4:4">
      <c r="D21" s="9" t="s">
        <v>101</v>
      </c>
    </row>
    <row r="22" spans="4:4">
      <c r="D22" s="9" t="s">
        <v>102</v>
      </c>
    </row>
    <row r="23" spans="4:4">
      <c r="D23" s="9" t="s">
        <v>103</v>
      </c>
    </row>
    <row r="24" spans="4:4">
      <c r="D24" s="9" t="s">
        <v>104</v>
      </c>
    </row>
    <row r="25" spans="4:4">
      <c r="D25" s="9" t="s">
        <v>105</v>
      </c>
    </row>
    <row r="26" spans="4:4">
      <c r="D26" s="9" t="s">
        <v>106</v>
      </c>
    </row>
    <row r="27" spans="4:4">
      <c r="D27" s="9" t="s">
        <v>107</v>
      </c>
    </row>
    <row r="28" spans="4:4">
      <c r="D28" s="9" t="s">
        <v>108</v>
      </c>
    </row>
    <row r="29" spans="4:4">
      <c r="D29" s="9" t="s">
        <v>109</v>
      </c>
    </row>
    <row r="30" spans="4:4">
      <c r="D30" s="9" t="s">
        <v>110</v>
      </c>
    </row>
    <row r="31" spans="4:4">
      <c r="D31" s="9" t="s">
        <v>111</v>
      </c>
    </row>
    <row r="32" spans="4:4">
      <c r="D32" s="9" t="s">
        <v>112</v>
      </c>
    </row>
    <row r="33" spans="4:4">
      <c r="D33" s="9" t="s">
        <v>113</v>
      </c>
    </row>
    <row r="34" spans="4:4">
      <c r="D34" s="9" t="s">
        <v>114</v>
      </c>
    </row>
    <row r="35" spans="4:4">
      <c r="D35" s="9" t="s">
        <v>115</v>
      </c>
    </row>
    <row r="36" spans="4:4">
      <c r="D36" s="9" t="s">
        <v>116</v>
      </c>
    </row>
    <row r="37" spans="4:4">
      <c r="D37" s="9" t="s">
        <v>117</v>
      </c>
    </row>
    <row r="38" spans="4:4">
      <c r="D38" s="9" t="s">
        <v>118</v>
      </c>
    </row>
    <row r="39" spans="4:4">
      <c r="D39" s="9" t="s">
        <v>119</v>
      </c>
    </row>
    <row r="40" spans="4:4">
      <c r="D40" s="9" t="s">
        <v>120</v>
      </c>
    </row>
    <row r="41" spans="4:4">
      <c r="D41" t="s">
        <v>121</v>
      </c>
    </row>
    <row r="42" spans="4:4">
      <c r="D42" t="s">
        <v>122</v>
      </c>
    </row>
    <row r="43" spans="4:4">
      <c r="D43" t="s">
        <v>123</v>
      </c>
    </row>
    <row r="44" spans="4:4">
      <c r="D44" t="s">
        <v>124</v>
      </c>
    </row>
    <row r="45" spans="4:4">
      <c r="D45" t="s">
        <v>125</v>
      </c>
    </row>
    <row r="46" spans="4:4">
      <c r="D46" t="s">
        <v>126</v>
      </c>
    </row>
    <row r="47" spans="4:4">
      <c r="D47" t="s">
        <v>127</v>
      </c>
    </row>
    <row r="48" spans="4:4">
      <c r="D48" t="s">
        <v>128</v>
      </c>
    </row>
    <row r="49" spans="4:4">
      <c r="D49" t="s">
        <v>129</v>
      </c>
    </row>
    <row r="50" spans="4:4">
      <c r="D50" t="s">
        <v>130</v>
      </c>
    </row>
    <row r="51" spans="4:4">
      <c r="D51" t="s">
        <v>131</v>
      </c>
    </row>
    <row r="52" spans="4:4">
      <c r="D52" t="s">
        <v>132</v>
      </c>
    </row>
    <row r="53" spans="4:4">
      <c r="D53" t="s">
        <v>133</v>
      </c>
    </row>
  </sheetData>
  <pageMargins left="0.7" right="0.7" top="0.75" bottom="0.75" header="0.3" footer="0.3"/>
  <pageSetup paperSize="256"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3" rangeCreator="" othersAccessPermission="edit"/>
    <arrUserId title="区域2" rangeCreator="" othersAccessPermission="edit"/>
    <arrUserId title="区域1" rangeCreator="" othersAccessPermission="edit"/>
  </rangeList>
  <rangeList sheetStid="4"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原始凭证汇总单</vt:lpstr>
      <vt:lpstr>定义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蔓蕾秦胖</cp:lastModifiedBy>
  <dcterms:created xsi:type="dcterms:W3CDTF">1996-12-17T01:32:00Z</dcterms:created>
  <dcterms:modified xsi:type="dcterms:W3CDTF">2023-05-05T03:09:52Z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3F0A66D6B12A427A92C74D4EFD80C1A4_13</vt:lpwstr>
  </property>
  <property fmtid="{D5CDD505-2E9C-101B-9397-08002B2CF9AE}" pid="3" name="KSOProductBuildVer">
    <vt:lpwstr>2052-11.1.0.14036</vt:lpwstr>
  </property>
</Properties>
</file>